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zrinka\Desktop\"/>
    </mc:Choice>
  </mc:AlternateContent>
  <bookViews>
    <workbookView xWindow="-120" yWindow="-120" windowWidth="29040" windowHeight="15840" tabRatio="767" activeTab="2"/>
  </bookViews>
  <sheets>
    <sheet name="SAŽETAK" sheetId="9" r:id="rId1"/>
    <sheet name="Račun prih i rash s izvorima" sheetId="14" state="hidden" r:id="rId2"/>
    <sheet name="Račun pr. i ras.-ek klas. " sheetId="15" r:id="rId3"/>
    <sheet name="Račun pr. i ras.-izvori fin." sheetId="6" r:id="rId4"/>
    <sheet name="Račun pr. i ras.-funkcij. klas." sheetId="5" r:id="rId5"/>
    <sheet name="Posebni dio s f" sheetId="1" state="hidden" r:id="rId6"/>
    <sheet name="POSEBNI DIO" sheetId="18" r:id="rId7"/>
    <sheet name="Pregled zaduživanja 2023." sheetId="19" r:id="rId8"/>
    <sheet name="Pregled obveza " sheetId="20" state="hidden" r:id="rId9"/>
    <sheet name="Račun finan -nemamo" sheetId="16" state="hidden" r:id="rId10"/>
    <sheet name="Račun fin prema izv. - nemamo" sheetId="17" state="hidden" r:id="rId11"/>
    <sheet name="PRIHODI - ne traži se" sheetId="7" state="hidden" r:id="rId12"/>
    <sheet name="RAČUN PRIH I RASH 2 RAZ" sheetId="8" state="hidden" r:id="rId13"/>
  </sheets>
  <externalReferences>
    <externalReference r:id="rId14"/>
  </externalReferences>
  <definedNames>
    <definedName name="_xlnm._FilterDatabase" localSheetId="6" hidden="1">'POSEBNI DIO'!$A$6:$M$374</definedName>
    <definedName name="_xlnm._FilterDatabase" localSheetId="5" hidden="1">'Posebni dio s f'!$A$4:$M$4</definedName>
    <definedName name="_xlnm._FilterDatabase" localSheetId="2" hidden="1">'Račun pr. i ras.-ek klas. '!$A$37:$L$117</definedName>
    <definedName name="_xlnm._FilterDatabase" localSheetId="1" hidden="1">'Račun prih i rash s izvorima'!$A$49:$K$223</definedName>
    <definedName name="Kto41112Ps16" localSheetId="6">#REF!</definedName>
    <definedName name="Kto41112Ps16" localSheetId="2">#REF!</definedName>
    <definedName name="Kto41112Ps16" localSheetId="1">#REF!</definedName>
    <definedName name="Kto41112Ps16">#REF!</definedName>
    <definedName name="Kto41112Ps95" localSheetId="6">#REF!</definedName>
    <definedName name="Kto41112Ps95" localSheetId="2">#REF!</definedName>
    <definedName name="Kto41112Ps95" localSheetId="1">#REF!</definedName>
    <definedName name="Kto41112Ps95">#REF!</definedName>
    <definedName name="Kto41231Ps95" localSheetId="6">#REF!</definedName>
    <definedName name="Kto41231Ps95" localSheetId="2">#REF!</definedName>
    <definedName name="Kto41231Ps95" localSheetId="1">#REF!</definedName>
    <definedName name="Kto41231Ps95">#REF!</definedName>
    <definedName name="Kto41Ps12" localSheetId="6">#REF!</definedName>
    <definedName name="Kto41Ps12" localSheetId="11">#REF!</definedName>
    <definedName name="Kto41Ps12" localSheetId="2">#REF!</definedName>
    <definedName name="Kto41Ps12" localSheetId="1">#REF!</definedName>
    <definedName name="Kto41Ps12">#REF!</definedName>
    <definedName name="Kto41Ps13" localSheetId="6">#REF!</definedName>
    <definedName name="Kto41Ps13" localSheetId="11">#REF!</definedName>
    <definedName name="Kto41Ps13" localSheetId="2">#REF!</definedName>
    <definedName name="Kto41Ps13" localSheetId="1">#REF!</definedName>
    <definedName name="Kto41Ps13">#REF!</definedName>
    <definedName name="Kto41Ps14" localSheetId="6">#REF!</definedName>
    <definedName name="Kto41Ps14" localSheetId="11">#REF!</definedName>
    <definedName name="Kto41Ps14" localSheetId="2">#REF!</definedName>
    <definedName name="Kto41Ps14" localSheetId="1">#REF!</definedName>
    <definedName name="Kto41Ps14">#REF!</definedName>
    <definedName name="Kto41Ps15" localSheetId="6">#REF!</definedName>
    <definedName name="Kto41Ps15" localSheetId="11">#REF!</definedName>
    <definedName name="Kto41Ps15" localSheetId="2">#REF!</definedName>
    <definedName name="Kto41Ps15" localSheetId="1">#REF!</definedName>
    <definedName name="Kto41Ps15">#REF!</definedName>
    <definedName name="Kto41Ps16" localSheetId="6">#REF!</definedName>
    <definedName name="Kto41Ps16" localSheetId="2">#REF!</definedName>
    <definedName name="Kto41Ps16" localSheetId="1">#REF!</definedName>
    <definedName name="Kto41Ps16">#REF!</definedName>
    <definedName name="Kto41Ps17" localSheetId="6">#REF!</definedName>
    <definedName name="Kto41Ps17" localSheetId="11">#REF!</definedName>
    <definedName name="Kto41Ps17" localSheetId="2">#REF!</definedName>
    <definedName name="Kto41Ps17" localSheetId="1">#REF!</definedName>
    <definedName name="Kto41Ps17">#REF!</definedName>
    <definedName name="Kto41Ps18" localSheetId="6">#REF!</definedName>
    <definedName name="Kto41Ps18" localSheetId="11">#REF!</definedName>
    <definedName name="Kto41Ps18" localSheetId="2">#REF!</definedName>
    <definedName name="Kto41Ps18" localSheetId="1">#REF!</definedName>
    <definedName name="Kto41Ps18">#REF!</definedName>
    <definedName name="Kto41Ps19" localSheetId="6">#REF!</definedName>
    <definedName name="Kto41Ps19" localSheetId="11">#REF!</definedName>
    <definedName name="Kto41Ps19" localSheetId="2">#REF!</definedName>
    <definedName name="Kto41Ps19" localSheetId="1">#REF!</definedName>
    <definedName name="Kto41Ps19">#REF!</definedName>
    <definedName name="Kto41Ps2" localSheetId="6">#REF!</definedName>
    <definedName name="Kto41Ps2" localSheetId="11">#REF!</definedName>
    <definedName name="Kto41Ps2" localSheetId="2">#REF!</definedName>
    <definedName name="Kto41Ps2" localSheetId="1">#REF!</definedName>
    <definedName name="Kto41Ps2">#REF!</definedName>
    <definedName name="Kto41Ps20" localSheetId="6">#REF!</definedName>
    <definedName name="Kto41Ps20" localSheetId="11">#REF!</definedName>
    <definedName name="Kto41Ps20" localSheetId="2">#REF!</definedName>
    <definedName name="Kto41Ps20" localSheetId="1">#REF!</definedName>
    <definedName name="Kto41Ps20">#REF!</definedName>
    <definedName name="Kto41Ps21" localSheetId="6">#REF!</definedName>
    <definedName name="Kto41Ps21" localSheetId="2">#REF!</definedName>
    <definedName name="Kto41Ps21" localSheetId="1">#REF!</definedName>
    <definedName name="Kto41Ps21">#REF!</definedName>
    <definedName name="Kto41Ps22" localSheetId="6">#REF!</definedName>
    <definedName name="Kto41Ps22" localSheetId="11">#REF!</definedName>
    <definedName name="Kto41Ps22" localSheetId="2">#REF!</definedName>
    <definedName name="Kto41Ps22" localSheetId="1">#REF!</definedName>
    <definedName name="Kto41Ps22">#REF!</definedName>
    <definedName name="Kto41Ps24" localSheetId="6">#REF!</definedName>
    <definedName name="Kto41Ps24" localSheetId="11">#REF!</definedName>
    <definedName name="Kto41Ps24" localSheetId="2">#REF!</definedName>
    <definedName name="Kto41Ps24" localSheetId="1">#REF!</definedName>
    <definedName name="Kto41Ps24">#REF!</definedName>
    <definedName name="Kto41Ps25" localSheetId="6">#REF!</definedName>
    <definedName name="Kto41Ps25" localSheetId="11">#REF!</definedName>
    <definedName name="Kto41Ps25" localSheetId="2">#REF!</definedName>
    <definedName name="Kto41Ps25" localSheetId="1">#REF!</definedName>
    <definedName name="Kto41Ps25">#REF!</definedName>
    <definedName name="Kto41Ps5" localSheetId="6">#REF!</definedName>
    <definedName name="Kto41Ps5" localSheetId="11">#REF!</definedName>
    <definedName name="Kto41Ps5" localSheetId="2">#REF!</definedName>
    <definedName name="Kto41Ps5" localSheetId="1">#REF!</definedName>
    <definedName name="Kto41Ps5">#REF!</definedName>
    <definedName name="Kto41Ps6" localSheetId="6">#REF!</definedName>
    <definedName name="Kto41Ps6" localSheetId="11">#REF!</definedName>
    <definedName name="Kto41Ps6" localSheetId="2">#REF!</definedName>
    <definedName name="Kto41Ps6" localSheetId="1">#REF!</definedName>
    <definedName name="Kto41Ps6">#REF!</definedName>
    <definedName name="Kto41Ps7" localSheetId="6">#REF!</definedName>
    <definedName name="Kto41Ps7" localSheetId="11">#REF!</definedName>
    <definedName name="Kto41Ps7" localSheetId="2">#REF!</definedName>
    <definedName name="Kto41Ps7" localSheetId="1">#REF!</definedName>
    <definedName name="Kto41Ps7">#REF!</definedName>
    <definedName name="Kto41Ps8" localSheetId="6">#REF!</definedName>
    <definedName name="Kto41Ps8" localSheetId="11">#REF!</definedName>
    <definedName name="Kto41Ps8" localSheetId="2">#REF!</definedName>
    <definedName name="Kto41Ps8" localSheetId="1">#REF!</definedName>
    <definedName name="Kto41Ps8">#REF!</definedName>
    <definedName name="Kto41Ps9" localSheetId="6">#REF!</definedName>
    <definedName name="Kto41Ps9" localSheetId="2">#REF!</definedName>
    <definedName name="Kto41Ps9" localSheetId="1">#REF!</definedName>
    <definedName name="Kto41Ps9">#REF!</definedName>
    <definedName name="Kto41Ps95" localSheetId="6">#REF!</definedName>
    <definedName name="Kto41Ps95" localSheetId="2">#REF!</definedName>
    <definedName name="Kto41Ps95" localSheetId="1">#REF!</definedName>
    <definedName name="Kto41Ps95">#REF!</definedName>
    <definedName name="Kto4212Ps12" localSheetId="6">#REF!</definedName>
    <definedName name="Kto4212Ps12" localSheetId="2">#REF!</definedName>
    <definedName name="Kto4212Ps12" localSheetId="1">#REF!</definedName>
    <definedName name="Kto4212Ps12">#REF!</definedName>
    <definedName name="Kto4212Ps13" localSheetId="6">#REF!</definedName>
    <definedName name="Kto4212Ps13" localSheetId="2">#REF!</definedName>
    <definedName name="Kto4212Ps13" localSheetId="1">#REF!</definedName>
    <definedName name="Kto4212Ps13">#REF!</definedName>
    <definedName name="Kto4212Ps14" localSheetId="6">#REF!</definedName>
    <definedName name="Kto4212Ps14" localSheetId="2">#REF!</definedName>
    <definedName name="Kto4212Ps14" localSheetId="1">#REF!</definedName>
    <definedName name="Kto4212Ps14">#REF!</definedName>
    <definedName name="Kto4212Ps15" localSheetId="6">#REF!</definedName>
    <definedName name="Kto4212Ps15" localSheetId="2">#REF!</definedName>
    <definedName name="Kto4212Ps15" localSheetId="1">#REF!</definedName>
    <definedName name="Kto4212Ps15">#REF!</definedName>
    <definedName name="Kto4212Ps16" localSheetId="6">#REF!</definedName>
    <definedName name="Kto4212Ps16" localSheetId="2">#REF!</definedName>
    <definedName name="Kto4212Ps16" localSheetId="1">#REF!</definedName>
    <definedName name="Kto4212Ps16">#REF!</definedName>
    <definedName name="Kto4212Ps17" localSheetId="6">#REF!</definedName>
    <definedName name="Kto4212Ps17" localSheetId="2">#REF!</definedName>
    <definedName name="Kto4212Ps17" localSheetId="1">#REF!</definedName>
    <definedName name="Kto4212Ps17">#REF!</definedName>
    <definedName name="Kto4212Ps18" localSheetId="6">#REF!</definedName>
    <definedName name="Kto4212Ps18" localSheetId="2">#REF!</definedName>
    <definedName name="Kto4212Ps18" localSheetId="1">#REF!</definedName>
    <definedName name="Kto4212Ps18">#REF!</definedName>
    <definedName name="Kto4212Ps19" localSheetId="6">#REF!</definedName>
    <definedName name="Kto4212Ps19" localSheetId="2">#REF!</definedName>
    <definedName name="Kto4212Ps19" localSheetId="1">#REF!</definedName>
    <definedName name="Kto4212Ps19">#REF!</definedName>
    <definedName name="Kto4212Ps2" localSheetId="6">#REF!</definedName>
    <definedName name="Kto4212Ps2" localSheetId="2">#REF!</definedName>
    <definedName name="Kto4212Ps2" localSheetId="1">#REF!</definedName>
    <definedName name="Kto4212Ps2">#REF!</definedName>
    <definedName name="Kto4212Ps20" localSheetId="6">#REF!</definedName>
    <definedName name="Kto4212Ps20" localSheetId="2">#REF!</definedName>
    <definedName name="Kto4212Ps20" localSheetId="1">#REF!</definedName>
    <definedName name="Kto4212Ps20">#REF!</definedName>
    <definedName name="Kto4212Ps21" localSheetId="6">#REF!</definedName>
    <definedName name="Kto4212Ps21" localSheetId="2">#REF!</definedName>
    <definedName name="Kto4212Ps21" localSheetId="1">#REF!</definedName>
    <definedName name="Kto4212Ps21">#REF!</definedName>
    <definedName name="Kto4212Ps22" localSheetId="6">#REF!</definedName>
    <definedName name="Kto4212Ps22" localSheetId="2">#REF!</definedName>
    <definedName name="Kto4212Ps22" localSheetId="1">#REF!</definedName>
    <definedName name="Kto4212Ps22">#REF!</definedName>
    <definedName name="Kto4212Ps24" localSheetId="6">#REF!</definedName>
    <definedName name="Kto4212Ps24" localSheetId="2">#REF!</definedName>
    <definedName name="Kto4212Ps24" localSheetId="1">#REF!</definedName>
    <definedName name="Kto4212Ps24">#REF!</definedName>
    <definedName name="Kto4212Ps25" localSheetId="6">#REF!</definedName>
    <definedName name="Kto4212Ps25" localSheetId="2">#REF!</definedName>
    <definedName name="Kto4212Ps25" localSheetId="1">#REF!</definedName>
    <definedName name="Kto4212Ps25">#REF!</definedName>
    <definedName name="Kto4212Ps5" localSheetId="6">#REF!</definedName>
    <definedName name="Kto4212Ps5" localSheetId="2">#REF!</definedName>
    <definedName name="Kto4212Ps5" localSheetId="1">#REF!</definedName>
    <definedName name="Kto4212Ps5">#REF!</definedName>
    <definedName name="Kto4212Ps6" localSheetId="6">#REF!</definedName>
    <definedName name="Kto4212Ps6" localSheetId="2">#REF!</definedName>
    <definedName name="Kto4212Ps6" localSheetId="1">#REF!</definedName>
    <definedName name="Kto4212Ps6">#REF!</definedName>
    <definedName name="Kto4212Ps7" localSheetId="6">#REF!</definedName>
    <definedName name="Kto4212Ps7" localSheetId="2">#REF!</definedName>
    <definedName name="Kto4212Ps7" localSheetId="1">#REF!</definedName>
    <definedName name="Kto4212Ps7">#REF!</definedName>
    <definedName name="Kto4212Ps8" localSheetId="6">#REF!</definedName>
    <definedName name="Kto4212Ps8" localSheetId="2">#REF!</definedName>
    <definedName name="Kto4212Ps8" localSheetId="1">#REF!</definedName>
    <definedName name="Kto4212Ps8">#REF!</definedName>
    <definedName name="Kto4212Ps9" localSheetId="6">#REF!</definedName>
    <definedName name="Kto4212Ps9" localSheetId="2">#REF!</definedName>
    <definedName name="Kto4212Ps9" localSheetId="1">#REF!</definedName>
    <definedName name="Kto4212Ps9">#REF!</definedName>
    <definedName name="Kto4212Ps95" localSheetId="6">#REF!</definedName>
    <definedName name="Kto4212Ps95" localSheetId="2">#REF!</definedName>
    <definedName name="Kto4212Ps95" localSheetId="1">#REF!</definedName>
    <definedName name="Kto4212Ps95">#REF!</definedName>
    <definedName name="Kto42211Ps12" localSheetId="6">#REF!</definedName>
    <definedName name="Kto42211Ps12" localSheetId="2">#REF!</definedName>
    <definedName name="Kto42211Ps12" localSheetId="1">#REF!</definedName>
    <definedName name="Kto42211Ps12">#REF!</definedName>
    <definedName name="Kto42211Ps13" localSheetId="6">#REF!</definedName>
    <definedName name="Kto42211Ps13" localSheetId="2">#REF!</definedName>
    <definedName name="Kto42211Ps13" localSheetId="1">#REF!</definedName>
    <definedName name="Kto42211Ps13">#REF!</definedName>
    <definedName name="Kto42211Ps14" localSheetId="6">#REF!</definedName>
    <definedName name="Kto42211Ps14" localSheetId="2">#REF!</definedName>
    <definedName name="Kto42211Ps14" localSheetId="1">#REF!</definedName>
    <definedName name="Kto42211Ps14">#REF!</definedName>
    <definedName name="Kto42211Ps15" localSheetId="6">#REF!</definedName>
    <definedName name="Kto42211Ps15" localSheetId="2">#REF!</definedName>
    <definedName name="Kto42211Ps15" localSheetId="1">#REF!</definedName>
    <definedName name="Kto42211Ps15">#REF!</definedName>
    <definedName name="Kto42211Ps16" localSheetId="6">#REF!</definedName>
    <definedName name="Kto42211Ps16" localSheetId="2">#REF!</definedName>
    <definedName name="Kto42211Ps16" localSheetId="1">#REF!</definedName>
    <definedName name="Kto42211Ps16">#REF!</definedName>
    <definedName name="Kto42211Ps17" localSheetId="6">#REF!</definedName>
    <definedName name="Kto42211Ps17" localSheetId="2">#REF!</definedName>
    <definedName name="Kto42211Ps17" localSheetId="1">#REF!</definedName>
    <definedName name="Kto42211Ps17">#REF!</definedName>
    <definedName name="Kto42211Ps18" localSheetId="6">#REF!</definedName>
    <definedName name="Kto42211Ps18" localSheetId="2">#REF!</definedName>
    <definedName name="Kto42211Ps18" localSheetId="1">#REF!</definedName>
    <definedName name="Kto42211Ps18">#REF!</definedName>
    <definedName name="Kto42211Ps19" localSheetId="6">#REF!</definedName>
    <definedName name="Kto42211Ps19" localSheetId="2">#REF!</definedName>
    <definedName name="Kto42211Ps19" localSheetId="1">#REF!</definedName>
    <definedName name="Kto42211Ps19">#REF!</definedName>
    <definedName name="Kto42211Ps2" localSheetId="6">#REF!</definedName>
    <definedName name="Kto42211Ps2" localSheetId="2">#REF!</definedName>
    <definedName name="Kto42211Ps2" localSheetId="1">#REF!</definedName>
    <definedName name="Kto42211Ps2">#REF!</definedName>
    <definedName name="Kto42211Ps20" localSheetId="6">#REF!</definedName>
    <definedName name="Kto42211Ps20" localSheetId="2">#REF!</definedName>
    <definedName name="Kto42211Ps20" localSheetId="1">#REF!</definedName>
    <definedName name="Kto42211Ps20">#REF!</definedName>
    <definedName name="Kto42211Ps21" localSheetId="6">#REF!</definedName>
    <definedName name="Kto42211Ps21" localSheetId="2">#REF!</definedName>
    <definedName name="Kto42211Ps21" localSheetId="1">#REF!</definedName>
    <definedName name="Kto42211Ps21">#REF!</definedName>
    <definedName name="Kto42211Ps22" localSheetId="6">#REF!</definedName>
    <definedName name="Kto42211Ps22" localSheetId="2">#REF!</definedName>
    <definedName name="Kto42211Ps22" localSheetId="1">#REF!</definedName>
    <definedName name="Kto42211Ps22">#REF!</definedName>
    <definedName name="Kto42211Ps24" localSheetId="6">#REF!</definedName>
    <definedName name="Kto42211Ps24" localSheetId="2">#REF!</definedName>
    <definedName name="Kto42211Ps24" localSheetId="1">#REF!</definedName>
    <definedName name="Kto42211Ps24">#REF!</definedName>
    <definedName name="Kto42211Ps25" localSheetId="6">#REF!</definedName>
    <definedName name="Kto42211Ps25" localSheetId="2">#REF!</definedName>
    <definedName name="Kto42211Ps25" localSheetId="1">#REF!</definedName>
    <definedName name="Kto42211Ps25">#REF!</definedName>
    <definedName name="Kto42211Ps5" localSheetId="6">#REF!</definedName>
    <definedName name="Kto42211Ps5" localSheetId="2">#REF!</definedName>
    <definedName name="Kto42211Ps5" localSheetId="1">#REF!</definedName>
    <definedName name="Kto42211Ps5">#REF!</definedName>
    <definedName name="Kto42211Ps6" localSheetId="6">#REF!</definedName>
    <definedName name="Kto42211Ps6" localSheetId="2">#REF!</definedName>
    <definedName name="Kto42211Ps6" localSheetId="1">#REF!</definedName>
    <definedName name="Kto42211Ps6">#REF!</definedName>
    <definedName name="Kto42211Ps7" localSheetId="6">#REF!</definedName>
    <definedName name="Kto42211Ps7" localSheetId="2">#REF!</definedName>
    <definedName name="Kto42211Ps7" localSheetId="1">#REF!</definedName>
    <definedName name="Kto42211Ps7">#REF!</definedName>
    <definedName name="Kto42211Ps8" localSheetId="6">#REF!</definedName>
    <definedName name="Kto42211Ps8" localSheetId="2">#REF!</definedName>
    <definedName name="Kto42211Ps8" localSheetId="1">#REF!</definedName>
    <definedName name="Kto42211Ps8">#REF!</definedName>
    <definedName name="Kto42211Ps9" localSheetId="6">#REF!</definedName>
    <definedName name="Kto42211Ps9" localSheetId="2">#REF!</definedName>
    <definedName name="Kto42211Ps9" localSheetId="1">#REF!</definedName>
    <definedName name="Kto42211Ps9">#REF!</definedName>
    <definedName name="Kto42211Ps95" localSheetId="6">#REF!</definedName>
    <definedName name="Kto42211Ps95" localSheetId="2">#REF!</definedName>
    <definedName name="Kto42211Ps95" localSheetId="1">#REF!</definedName>
    <definedName name="Kto42211Ps95">#REF!</definedName>
    <definedName name="Kto42212Ps12" localSheetId="6">#REF!</definedName>
    <definedName name="Kto42212Ps12" localSheetId="2">#REF!</definedName>
    <definedName name="Kto42212Ps12" localSheetId="1">#REF!</definedName>
    <definedName name="Kto42212Ps12">#REF!</definedName>
    <definedName name="Kto42212Ps13" localSheetId="6">#REF!</definedName>
    <definedName name="Kto42212Ps13" localSheetId="2">#REF!</definedName>
    <definedName name="Kto42212Ps13" localSheetId="1">#REF!</definedName>
    <definedName name="Kto42212Ps13">#REF!</definedName>
    <definedName name="Kto42212Ps14" localSheetId="6">#REF!</definedName>
    <definedName name="Kto42212Ps14" localSheetId="2">#REF!</definedName>
    <definedName name="Kto42212Ps14" localSheetId="1">#REF!</definedName>
    <definedName name="Kto42212Ps14">#REF!</definedName>
    <definedName name="Kto42212Ps15" localSheetId="6">#REF!</definedName>
    <definedName name="Kto42212Ps15" localSheetId="2">#REF!</definedName>
    <definedName name="Kto42212Ps15" localSheetId="1">#REF!</definedName>
    <definedName name="Kto42212Ps15">#REF!</definedName>
    <definedName name="Kto42212Ps16" localSheetId="6">#REF!</definedName>
    <definedName name="Kto42212Ps16" localSheetId="2">#REF!</definedName>
    <definedName name="Kto42212Ps16" localSheetId="1">#REF!</definedName>
    <definedName name="Kto42212Ps16">#REF!</definedName>
    <definedName name="Kto42212Ps17" localSheetId="6">#REF!</definedName>
    <definedName name="Kto42212Ps17" localSheetId="2">#REF!</definedName>
    <definedName name="Kto42212Ps17" localSheetId="1">#REF!</definedName>
    <definedName name="Kto42212Ps17">#REF!</definedName>
    <definedName name="Kto42212Ps18" localSheetId="6">#REF!</definedName>
    <definedName name="Kto42212Ps18" localSheetId="2">#REF!</definedName>
    <definedName name="Kto42212Ps18" localSheetId="1">#REF!</definedName>
    <definedName name="Kto42212Ps18">#REF!</definedName>
    <definedName name="Kto42212Ps19" localSheetId="6">#REF!</definedName>
    <definedName name="Kto42212Ps19" localSheetId="2">#REF!</definedName>
    <definedName name="Kto42212Ps19" localSheetId="1">#REF!</definedName>
    <definedName name="Kto42212Ps19">#REF!</definedName>
    <definedName name="Kto42212Ps2" localSheetId="6">#REF!</definedName>
    <definedName name="Kto42212Ps2" localSheetId="2">#REF!</definedName>
    <definedName name="Kto42212Ps2" localSheetId="1">#REF!</definedName>
    <definedName name="Kto42212Ps2">#REF!</definedName>
    <definedName name="Kto42212Ps20" localSheetId="6">#REF!</definedName>
    <definedName name="Kto42212Ps20" localSheetId="2">#REF!</definedName>
    <definedName name="Kto42212Ps20" localSheetId="1">#REF!</definedName>
    <definedName name="Kto42212Ps20">#REF!</definedName>
    <definedName name="Kto42212Ps21" localSheetId="6">#REF!</definedName>
    <definedName name="Kto42212Ps21" localSheetId="2">#REF!</definedName>
    <definedName name="Kto42212Ps21" localSheetId="1">#REF!</definedName>
    <definedName name="Kto42212Ps21">#REF!</definedName>
    <definedName name="Kto42212Ps22" localSheetId="6">#REF!</definedName>
    <definedName name="Kto42212Ps22" localSheetId="2">#REF!</definedName>
    <definedName name="Kto42212Ps22" localSheetId="1">#REF!</definedName>
    <definedName name="Kto42212Ps22">#REF!</definedName>
    <definedName name="Kto42212Ps24" localSheetId="6">#REF!</definedName>
    <definedName name="Kto42212Ps24" localSheetId="2">#REF!</definedName>
    <definedName name="Kto42212Ps24" localSheetId="1">#REF!</definedName>
    <definedName name="Kto42212Ps24">#REF!</definedName>
    <definedName name="Kto42212Ps25" localSheetId="6">#REF!</definedName>
    <definedName name="Kto42212Ps25" localSheetId="2">#REF!</definedName>
    <definedName name="Kto42212Ps25" localSheetId="1">#REF!</definedName>
    <definedName name="Kto42212Ps25">#REF!</definedName>
    <definedName name="Kto42212Ps5" localSheetId="6">#REF!</definedName>
    <definedName name="Kto42212Ps5" localSheetId="2">#REF!</definedName>
    <definedName name="Kto42212Ps5" localSheetId="1">#REF!</definedName>
    <definedName name="Kto42212Ps5">#REF!</definedName>
    <definedName name="Kto42212Ps6" localSheetId="6">#REF!</definedName>
    <definedName name="Kto42212Ps6" localSheetId="2">#REF!</definedName>
    <definedName name="Kto42212Ps6" localSheetId="1">#REF!</definedName>
    <definedName name="Kto42212Ps6">#REF!</definedName>
    <definedName name="Kto42212Ps7" localSheetId="6">#REF!</definedName>
    <definedName name="Kto42212Ps7" localSheetId="2">#REF!</definedName>
    <definedName name="Kto42212Ps7" localSheetId="1">#REF!</definedName>
    <definedName name="Kto42212Ps7">#REF!</definedName>
    <definedName name="Kto42212Ps8" localSheetId="6">#REF!</definedName>
    <definedName name="Kto42212Ps8" localSheetId="2">#REF!</definedName>
    <definedName name="Kto42212Ps8" localSheetId="1">#REF!</definedName>
    <definedName name="Kto42212Ps8">#REF!</definedName>
    <definedName name="Kto42212Ps9" localSheetId="6">#REF!</definedName>
    <definedName name="Kto42212Ps9" localSheetId="2">#REF!</definedName>
    <definedName name="Kto42212Ps9" localSheetId="1">#REF!</definedName>
    <definedName name="Kto42212Ps9">#REF!</definedName>
    <definedName name="Kto42212Ps95" localSheetId="6">#REF!</definedName>
    <definedName name="Kto42212Ps95" localSheetId="2">#REF!</definedName>
    <definedName name="Kto42212Ps95" localSheetId="1">#REF!</definedName>
    <definedName name="Kto42212Ps95">#REF!</definedName>
    <definedName name="Kto42219Ps12" localSheetId="6">#REF!</definedName>
    <definedName name="Kto42219Ps12" localSheetId="2">#REF!</definedName>
    <definedName name="Kto42219Ps12" localSheetId="1">#REF!</definedName>
    <definedName name="Kto42219Ps12">#REF!</definedName>
    <definedName name="Kto42219Ps13" localSheetId="6">#REF!</definedName>
    <definedName name="Kto42219Ps13" localSheetId="2">#REF!</definedName>
    <definedName name="Kto42219Ps13" localSheetId="1">#REF!</definedName>
    <definedName name="Kto42219Ps13">#REF!</definedName>
    <definedName name="Kto42219Ps14" localSheetId="6">#REF!</definedName>
    <definedName name="Kto42219Ps14" localSheetId="2">#REF!</definedName>
    <definedName name="Kto42219Ps14" localSheetId="1">#REF!</definedName>
    <definedName name="Kto42219Ps14">#REF!</definedName>
    <definedName name="Kto42219Ps15" localSheetId="6">#REF!</definedName>
    <definedName name="Kto42219Ps15" localSheetId="2">#REF!</definedName>
    <definedName name="Kto42219Ps15" localSheetId="1">#REF!</definedName>
    <definedName name="Kto42219Ps15">#REF!</definedName>
    <definedName name="Kto42219Ps16" localSheetId="6">#REF!</definedName>
    <definedName name="Kto42219Ps16" localSheetId="2">#REF!</definedName>
    <definedName name="Kto42219Ps16" localSheetId="1">#REF!</definedName>
    <definedName name="Kto42219Ps16">#REF!</definedName>
    <definedName name="Kto42219Ps17" localSheetId="6">#REF!</definedName>
    <definedName name="Kto42219Ps17" localSheetId="2">#REF!</definedName>
    <definedName name="Kto42219Ps17" localSheetId="1">#REF!</definedName>
    <definedName name="Kto42219Ps17">#REF!</definedName>
    <definedName name="Kto42219Ps18" localSheetId="6">#REF!</definedName>
    <definedName name="Kto42219Ps18" localSheetId="2">#REF!</definedName>
    <definedName name="Kto42219Ps18" localSheetId="1">#REF!</definedName>
    <definedName name="Kto42219Ps18">#REF!</definedName>
    <definedName name="Kto42219Ps19" localSheetId="6">#REF!</definedName>
    <definedName name="Kto42219Ps19" localSheetId="2">#REF!</definedName>
    <definedName name="Kto42219Ps19" localSheetId="1">#REF!</definedName>
    <definedName name="Kto42219Ps19">#REF!</definedName>
    <definedName name="Kto42219Ps2" localSheetId="6">#REF!</definedName>
    <definedName name="Kto42219Ps2" localSheetId="2">#REF!</definedName>
    <definedName name="Kto42219Ps2" localSheetId="1">#REF!</definedName>
    <definedName name="Kto42219Ps2">#REF!</definedName>
    <definedName name="Kto42219Ps20" localSheetId="6">#REF!</definedName>
    <definedName name="Kto42219Ps20" localSheetId="2">#REF!</definedName>
    <definedName name="Kto42219Ps20" localSheetId="1">#REF!</definedName>
    <definedName name="Kto42219Ps20">#REF!</definedName>
    <definedName name="Kto42219Ps21" localSheetId="6">#REF!</definedName>
    <definedName name="Kto42219Ps21" localSheetId="2">#REF!</definedName>
    <definedName name="Kto42219Ps21" localSheetId="1">#REF!</definedName>
    <definedName name="Kto42219Ps21">#REF!</definedName>
    <definedName name="Kto42219Ps22" localSheetId="6">#REF!</definedName>
    <definedName name="Kto42219Ps22" localSheetId="2">#REF!</definedName>
    <definedName name="Kto42219Ps22" localSheetId="1">#REF!</definedName>
    <definedName name="Kto42219Ps22">#REF!</definedName>
    <definedName name="Kto42219Ps24" localSheetId="6">#REF!</definedName>
    <definedName name="Kto42219Ps24" localSheetId="2">#REF!</definedName>
    <definedName name="Kto42219Ps24" localSheetId="1">#REF!</definedName>
    <definedName name="Kto42219Ps24">#REF!</definedName>
    <definedName name="Kto42219Ps25" localSheetId="6">#REF!</definedName>
    <definedName name="Kto42219Ps25" localSheetId="2">#REF!</definedName>
    <definedName name="Kto42219Ps25" localSheetId="1">#REF!</definedName>
    <definedName name="Kto42219Ps25">#REF!</definedName>
    <definedName name="Kto42219Ps5" localSheetId="6">#REF!</definedName>
    <definedName name="Kto42219Ps5" localSheetId="2">#REF!</definedName>
    <definedName name="Kto42219Ps5" localSheetId="1">#REF!</definedName>
    <definedName name="Kto42219Ps5">#REF!</definedName>
    <definedName name="Kto42219Ps6" localSheetId="6">#REF!</definedName>
    <definedName name="Kto42219Ps6" localSheetId="2">#REF!</definedName>
    <definedName name="Kto42219Ps6" localSheetId="1">#REF!</definedName>
    <definedName name="Kto42219Ps6">#REF!</definedName>
    <definedName name="Kto42219Ps7" localSheetId="6">#REF!</definedName>
    <definedName name="Kto42219Ps7" localSheetId="2">#REF!</definedName>
    <definedName name="Kto42219Ps7" localSheetId="1">#REF!</definedName>
    <definedName name="Kto42219Ps7">#REF!</definedName>
    <definedName name="Kto42219Ps8" localSheetId="6">#REF!</definedName>
    <definedName name="Kto42219Ps8" localSheetId="2">#REF!</definedName>
    <definedName name="Kto42219Ps8" localSheetId="1">#REF!</definedName>
    <definedName name="Kto42219Ps8">#REF!</definedName>
    <definedName name="Kto42219Ps9" localSheetId="6">#REF!</definedName>
    <definedName name="Kto42219Ps9" localSheetId="2">#REF!</definedName>
    <definedName name="Kto42219Ps9" localSheetId="1">#REF!</definedName>
    <definedName name="Kto42219Ps9">#REF!</definedName>
    <definedName name="Kto42219Ps95" localSheetId="6">#REF!</definedName>
    <definedName name="Kto42219Ps95" localSheetId="2">#REF!</definedName>
    <definedName name="Kto42219Ps95" localSheetId="1">#REF!</definedName>
    <definedName name="Kto42219Ps95">#REF!</definedName>
    <definedName name="Kto42221Ps12" localSheetId="6">#REF!</definedName>
    <definedName name="Kto42221Ps12" localSheetId="2">#REF!</definedName>
    <definedName name="Kto42221Ps12" localSheetId="1">#REF!</definedName>
    <definedName name="Kto42221Ps12">#REF!</definedName>
    <definedName name="Kto42221Ps13" localSheetId="6">#REF!</definedName>
    <definedName name="Kto42221Ps13" localSheetId="2">#REF!</definedName>
    <definedName name="Kto42221Ps13" localSheetId="1">#REF!</definedName>
    <definedName name="Kto42221Ps13">#REF!</definedName>
    <definedName name="Kto42221Ps14" localSheetId="6">#REF!</definedName>
    <definedName name="Kto42221Ps14" localSheetId="2">#REF!</definedName>
    <definedName name="Kto42221Ps14" localSheetId="1">#REF!</definedName>
    <definedName name="Kto42221Ps14">#REF!</definedName>
    <definedName name="Kto42221Ps15" localSheetId="6">#REF!</definedName>
    <definedName name="Kto42221Ps15" localSheetId="2">#REF!</definedName>
    <definedName name="Kto42221Ps15" localSheetId="1">#REF!</definedName>
    <definedName name="Kto42221Ps15">#REF!</definedName>
    <definedName name="Kto42221Ps16" localSheetId="6">#REF!</definedName>
    <definedName name="Kto42221Ps16" localSheetId="2">#REF!</definedName>
    <definedName name="Kto42221Ps16" localSheetId="1">#REF!</definedName>
    <definedName name="Kto42221Ps16">#REF!</definedName>
    <definedName name="Kto42221Ps17" localSheetId="6">#REF!</definedName>
    <definedName name="Kto42221Ps17" localSheetId="2">#REF!</definedName>
    <definedName name="Kto42221Ps17" localSheetId="1">#REF!</definedName>
    <definedName name="Kto42221Ps17">#REF!</definedName>
    <definedName name="Kto42221Ps18" localSheetId="6">#REF!</definedName>
    <definedName name="Kto42221Ps18" localSheetId="2">#REF!</definedName>
    <definedName name="Kto42221Ps18" localSheetId="1">#REF!</definedName>
    <definedName name="Kto42221Ps18">#REF!</definedName>
    <definedName name="Kto42221Ps19" localSheetId="6">#REF!</definedName>
    <definedName name="Kto42221Ps19" localSheetId="2">#REF!</definedName>
    <definedName name="Kto42221Ps19" localSheetId="1">#REF!</definedName>
    <definedName name="Kto42221Ps19">#REF!</definedName>
    <definedName name="Kto42221Ps2" localSheetId="6">#REF!</definedName>
    <definedName name="Kto42221Ps2" localSheetId="2">#REF!</definedName>
    <definedName name="Kto42221Ps2" localSheetId="1">#REF!</definedName>
    <definedName name="Kto42221Ps2">#REF!</definedName>
    <definedName name="Kto42221Ps20" localSheetId="6">#REF!</definedName>
    <definedName name="Kto42221Ps20" localSheetId="2">#REF!</definedName>
    <definedName name="Kto42221Ps20" localSheetId="1">#REF!</definedName>
    <definedName name="Kto42221Ps20">#REF!</definedName>
    <definedName name="Kto42221Ps21" localSheetId="6">#REF!</definedName>
    <definedName name="Kto42221Ps21" localSheetId="2">#REF!</definedName>
    <definedName name="Kto42221Ps21" localSheetId="1">#REF!</definedName>
    <definedName name="Kto42221Ps21">#REF!</definedName>
    <definedName name="Kto42221Ps22" localSheetId="6">#REF!</definedName>
    <definedName name="Kto42221Ps22" localSheetId="2">#REF!</definedName>
    <definedName name="Kto42221Ps22" localSheetId="1">#REF!</definedName>
    <definedName name="Kto42221Ps22">#REF!</definedName>
    <definedName name="Kto42221Ps24" localSheetId="6">#REF!</definedName>
    <definedName name="Kto42221Ps24" localSheetId="2">#REF!</definedName>
    <definedName name="Kto42221Ps24" localSheetId="1">#REF!</definedName>
    <definedName name="Kto42221Ps24">#REF!</definedName>
    <definedName name="Kto42221Ps25" localSheetId="6">#REF!</definedName>
    <definedName name="Kto42221Ps25" localSheetId="2">#REF!</definedName>
    <definedName name="Kto42221Ps25" localSheetId="1">#REF!</definedName>
    <definedName name="Kto42221Ps25">#REF!</definedName>
    <definedName name="Kto42221Ps5" localSheetId="6">#REF!</definedName>
    <definedName name="Kto42221Ps5" localSheetId="2">#REF!</definedName>
    <definedName name="Kto42221Ps5" localSheetId="1">#REF!</definedName>
    <definedName name="Kto42221Ps5">#REF!</definedName>
    <definedName name="Kto42221Ps6" localSheetId="6">#REF!</definedName>
    <definedName name="Kto42221Ps6" localSheetId="2">#REF!</definedName>
    <definedName name="Kto42221Ps6" localSheetId="1">#REF!</definedName>
    <definedName name="Kto42221Ps6">#REF!</definedName>
    <definedName name="Kto42221Ps7" localSheetId="6">#REF!</definedName>
    <definedName name="Kto42221Ps7" localSheetId="2">#REF!</definedName>
    <definedName name="Kto42221Ps7" localSheetId="1">#REF!</definedName>
    <definedName name="Kto42221Ps7">#REF!</definedName>
    <definedName name="Kto42221Ps8" localSheetId="6">#REF!</definedName>
    <definedName name="Kto42221Ps8" localSheetId="2">#REF!</definedName>
    <definedName name="Kto42221Ps8" localSheetId="1">#REF!</definedName>
    <definedName name="Kto42221Ps8">#REF!</definedName>
    <definedName name="Kto42221Ps9" localSheetId="6">#REF!</definedName>
    <definedName name="Kto42221Ps9" localSheetId="2">#REF!</definedName>
    <definedName name="Kto42221Ps9" localSheetId="1">#REF!</definedName>
    <definedName name="Kto42221Ps9">#REF!</definedName>
    <definedName name="Kto42221Ps95" localSheetId="6">#REF!</definedName>
    <definedName name="Kto42221Ps95" localSheetId="2">#REF!</definedName>
    <definedName name="Kto42221Ps95" localSheetId="1">#REF!</definedName>
    <definedName name="Kto42221Ps95">#REF!</definedName>
    <definedName name="Kto42222Ps12" localSheetId="6">#REF!</definedName>
    <definedName name="Kto42222Ps12" localSheetId="2">#REF!</definedName>
    <definedName name="Kto42222Ps12" localSheetId="1">#REF!</definedName>
    <definedName name="Kto42222Ps12">#REF!</definedName>
    <definedName name="Kto42222Ps13" localSheetId="6">#REF!</definedName>
    <definedName name="Kto42222Ps13" localSheetId="2">#REF!</definedName>
    <definedName name="Kto42222Ps13" localSheetId="1">#REF!</definedName>
    <definedName name="Kto42222Ps13">#REF!</definedName>
    <definedName name="Kto42222Ps14" localSheetId="6">#REF!</definedName>
    <definedName name="Kto42222Ps14" localSheetId="2">#REF!</definedName>
    <definedName name="Kto42222Ps14" localSheetId="1">#REF!</definedName>
    <definedName name="Kto42222Ps14">#REF!</definedName>
    <definedName name="Kto42222Ps15" localSheetId="6">#REF!</definedName>
    <definedName name="Kto42222Ps15" localSheetId="2">#REF!</definedName>
    <definedName name="Kto42222Ps15" localSheetId="1">#REF!</definedName>
    <definedName name="Kto42222Ps15">#REF!</definedName>
    <definedName name="Kto42222Ps16" localSheetId="6">#REF!</definedName>
    <definedName name="Kto42222Ps16" localSheetId="2">#REF!</definedName>
    <definedName name="Kto42222Ps16" localSheetId="1">#REF!</definedName>
    <definedName name="Kto42222Ps16">#REF!</definedName>
    <definedName name="Kto42222Ps17" localSheetId="6">#REF!</definedName>
    <definedName name="Kto42222Ps17" localSheetId="2">#REF!</definedName>
    <definedName name="Kto42222Ps17" localSheetId="1">#REF!</definedName>
    <definedName name="Kto42222Ps17">#REF!</definedName>
    <definedName name="Kto42222Ps18" localSheetId="6">#REF!</definedName>
    <definedName name="Kto42222Ps18" localSheetId="2">#REF!</definedName>
    <definedName name="Kto42222Ps18" localSheetId="1">#REF!</definedName>
    <definedName name="Kto42222Ps18">#REF!</definedName>
    <definedName name="Kto42222Ps19" localSheetId="6">#REF!</definedName>
    <definedName name="Kto42222Ps19" localSheetId="2">#REF!</definedName>
    <definedName name="Kto42222Ps19" localSheetId="1">#REF!</definedName>
    <definedName name="Kto42222Ps19">#REF!</definedName>
    <definedName name="Kto42222Ps2" localSheetId="6">#REF!</definedName>
    <definedName name="Kto42222Ps2" localSheetId="2">#REF!</definedName>
    <definedName name="Kto42222Ps2" localSheetId="1">#REF!</definedName>
    <definedName name="Kto42222Ps2">#REF!</definedName>
    <definedName name="Kto42222Ps20" localSheetId="6">#REF!</definedName>
    <definedName name="Kto42222Ps20" localSheetId="2">#REF!</definedName>
    <definedName name="Kto42222Ps20" localSheetId="1">#REF!</definedName>
    <definedName name="Kto42222Ps20">#REF!</definedName>
    <definedName name="Kto42222Ps21" localSheetId="6">#REF!</definedName>
    <definedName name="Kto42222Ps21" localSheetId="2">#REF!</definedName>
    <definedName name="Kto42222Ps21" localSheetId="1">#REF!</definedName>
    <definedName name="Kto42222Ps21">#REF!</definedName>
    <definedName name="Kto42222Ps22" localSheetId="6">#REF!</definedName>
    <definedName name="Kto42222Ps22" localSheetId="2">#REF!</definedName>
    <definedName name="Kto42222Ps22" localSheetId="1">#REF!</definedName>
    <definedName name="Kto42222Ps22">#REF!</definedName>
    <definedName name="Kto42222Ps24" localSheetId="6">#REF!</definedName>
    <definedName name="Kto42222Ps24" localSheetId="2">#REF!</definedName>
    <definedName name="Kto42222Ps24" localSheetId="1">#REF!</definedName>
    <definedName name="Kto42222Ps24">#REF!</definedName>
    <definedName name="Kto42222Ps25" localSheetId="6">#REF!</definedName>
    <definedName name="Kto42222Ps25" localSheetId="2">#REF!</definedName>
    <definedName name="Kto42222Ps25" localSheetId="1">#REF!</definedName>
    <definedName name="Kto42222Ps25">#REF!</definedName>
    <definedName name="Kto42222Ps5" localSheetId="6">#REF!</definedName>
    <definedName name="Kto42222Ps5" localSheetId="2">#REF!</definedName>
    <definedName name="Kto42222Ps5" localSheetId="1">#REF!</definedName>
    <definedName name="Kto42222Ps5">#REF!</definedName>
    <definedName name="Kto42222Ps6" localSheetId="6">#REF!</definedName>
    <definedName name="Kto42222Ps6" localSheetId="2">#REF!</definedName>
    <definedName name="Kto42222Ps6" localSheetId="1">#REF!</definedName>
    <definedName name="Kto42222Ps6">#REF!</definedName>
    <definedName name="Kto42222Ps7" localSheetId="6">#REF!</definedName>
    <definedName name="Kto42222Ps7" localSheetId="2">#REF!</definedName>
    <definedName name="Kto42222Ps7" localSheetId="1">#REF!</definedName>
    <definedName name="Kto42222Ps7">#REF!</definedName>
    <definedName name="Kto42222Ps8" localSheetId="6">#REF!</definedName>
    <definedName name="Kto42222Ps8" localSheetId="2">#REF!</definedName>
    <definedName name="Kto42222Ps8" localSheetId="1">#REF!</definedName>
    <definedName name="Kto42222Ps8">#REF!</definedName>
    <definedName name="Kto42222Ps9" localSheetId="6">#REF!</definedName>
    <definedName name="Kto42222Ps9" localSheetId="2">#REF!</definedName>
    <definedName name="Kto42222Ps9" localSheetId="1">#REF!</definedName>
    <definedName name="Kto42222Ps9">#REF!</definedName>
    <definedName name="Kto42222Ps95" localSheetId="6">#REF!</definedName>
    <definedName name="Kto42222Ps95" localSheetId="2">#REF!</definedName>
    <definedName name="Kto42222Ps95" localSheetId="1">#REF!</definedName>
    <definedName name="Kto42222Ps95">#REF!</definedName>
    <definedName name="Kto42223Ps12" localSheetId="6">#REF!</definedName>
    <definedName name="Kto42223Ps12" localSheetId="2">#REF!</definedName>
    <definedName name="Kto42223Ps12" localSheetId="1">#REF!</definedName>
    <definedName name="Kto42223Ps12">#REF!</definedName>
    <definedName name="Kto42223Ps13" localSheetId="6">#REF!</definedName>
    <definedName name="Kto42223Ps13" localSheetId="2">#REF!</definedName>
    <definedName name="Kto42223Ps13" localSheetId="1">#REF!</definedName>
    <definedName name="Kto42223Ps13">#REF!</definedName>
    <definedName name="Kto42223Ps14" localSheetId="6">#REF!</definedName>
    <definedName name="Kto42223Ps14" localSheetId="2">#REF!</definedName>
    <definedName name="Kto42223Ps14" localSheetId="1">#REF!</definedName>
    <definedName name="Kto42223Ps14">#REF!</definedName>
    <definedName name="Kto42223Ps15" localSheetId="6">#REF!</definedName>
    <definedName name="Kto42223Ps15" localSheetId="2">#REF!</definedName>
    <definedName name="Kto42223Ps15" localSheetId="1">#REF!</definedName>
    <definedName name="Kto42223Ps15">#REF!</definedName>
    <definedName name="Kto42223Ps16" localSheetId="6">#REF!</definedName>
    <definedName name="Kto42223Ps16" localSheetId="2">#REF!</definedName>
    <definedName name="Kto42223Ps16" localSheetId="1">#REF!</definedName>
    <definedName name="Kto42223Ps16">#REF!</definedName>
    <definedName name="Kto42223Ps17" localSheetId="6">#REF!</definedName>
    <definedName name="Kto42223Ps17" localSheetId="2">#REF!</definedName>
    <definedName name="Kto42223Ps17" localSheetId="1">#REF!</definedName>
    <definedName name="Kto42223Ps17">#REF!</definedName>
    <definedName name="Kto42223Ps18" localSheetId="6">#REF!</definedName>
    <definedName name="Kto42223Ps18" localSheetId="2">#REF!</definedName>
    <definedName name="Kto42223Ps18" localSheetId="1">#REF!</definedName>
    <definedName name="Kto42223Ps18">#REF!</definedName>
    <definedName name="Kto42223Ps19" localSheetId="6">#REF!</definedName>
    <definedName name="Kto42223Ps19" localSheetId="2">#REF!</definedName>
    <definedName name="Kto42223Ps19" localSheetId="1">#REF!</definedName>
    <definedName name="Kto42223Ps19">#REF!</definedName>
    <definedName name="Kto42223Ps2" localSheetId="6">#REF!</definedName>
    <definedName name="Kto42223Ps2" localSheetId="2">#REF!</definedName>
    <definedName name="Kto42223Ps2" localSheetId="1">#REF!</definedName>
    <definedName name="Kto42223Ps2">#REF!</definedName>
    <definedName name="Kto42223Ps20" localSheetId="6">#REF!</definedName>
    <definedName name="Kto42223Ps20" localSheetId="2">#REF!</definedName>
    <definedName name="Kto42223Ps20" localSheetId="1">#REF!</definedName>
    <definedName name="Kto42223Ps20">#REF!</definedName>
    <definedName name="Kto42223Ps21" localSheetId="6">#REF!</definedName>
    <definedName name="Kto42223Ps21" localSheetId="2">#REF!</definedName>
    <definedName name="Kto42223Ps21" localSheetId="1">#REF!</definedName>
    <definedName name="Kto42223Ps21">#REF!</definedName>
    <definedName name="Kto42223Ps22" localSheetId="6">#REF!</definedName>
    <definedName name="Kto42223Ps22" localSheetId="2">#REF!</definedName>
    <definedName name="Kto42223Ps22" localSheetId="1">#REF!</definedName>
    <definedName name="Kto42223Ps22">#REF!</definedName>
    <definedName name="Kto42223Ps24" localSheetId="6">#REF!</definedName>
    <definedName name="Kto42223Ps24" localSheetId="2">#REF!</definedName>
    <definedName name="Kto42223Ps24" localSheetId="1">#REF!</definedName>
    <definedName name="Kto42223Ps24">#REF!</definedName>
    <definedName name="Kto42223Ps25" localSheetId="6">#REF!</definedName>
    <definedName name="Kto42223Ps25" localSheetId="2">#REF!</definedName>
    <definedName name="Kto42223Ps25" localSheetId="1">#REF!</definedName>
    <definedName name="Kto42223Ps25">#REF!</definedName>
    <definedName name="Kto42223Ps5" localSheetId="6">#REF!</definedName>
    <definedName name="Kto42223Ps5" localSheetId="2">#REF!</definedName>
    <definedName name="Kto42223Ps5" localSheetId="1">#REF!</definedName>
    <definedName name="Kto42223Ps5">#REF!</definedName>
    <definedName name="Kto42223Ps6" localSheetId="6">#REF!</definedName>
    <definedName name="Kto42223Ps6" localSheetId="2">#REF!</definedName>
    <definedName name="Kto42223Ps6" localSheetId="1">#REF!</definedName>
    <definedName name="Kto42223Ps6">#REF!</definedName>
    <definedName name="Kto42223Ps7" localSheetId="6">#REF!</definedName>
    <definedName name="Kto42223Ps7" localSheetId="2">#REF!</definedName>
    <definedName name="Kto42223Ps7" localSheetId="1">#REF!</definedName>
    <definedName name="Kto42223Ps7">#REF!</definedName>
    <definedName name="Kto42223Ps8" localSheetId="6">#REF!</definedName>
    <definedName name="Kto42223Ps8" localSheetId="2">#REF!</definedName>
    <definedName name="Kto42223Ps8" localSheetId="1">#REF!</definedName>
    <definedName name="Kto42223Ps8">#REF!</definedName>
    <definedName name="Kto42223Ps9" localSheetId="6">#REF!</definedName>
    <definedName name="Kto42223Ps9" localSheetId="2">#REF!</definedName>
    <definedName name="Kto42223Ps9" localSheetId="1">#REF!</definedName>
    <definedName name="Kto42223Ps9">#REF!</definedName>
    <definedName name="Kto42223Ps95" localSheetId="6">#REF!</definedName>
    <definedName name="Kto42223Ps95" localSheetId="2">#REF!</definedName>
    <definedName name="Kto42223Ps95" localSheetId="1">#REF!</definedName>
    <definedName name="Kto42223Ps95">#REF!</definedName>
    <definedName name="Kto42231Ps12" localSheetId="6">#REF!</definedName>
    <definedName name="Kto42231Ps12" localSheetId="2">#REF!</definedName>
    <definedName name="Kto42231Ps12" localSheetId="1">#REF!</definedName>
    <definedName name="Kto42231Ps12">#REF!</definedName>
    <definedName name="Kto42231Ps13" localSheetId="6">#REF!</definedName>
    <definedName name="Kto42231Ps13" localSheetId="2">#REF!</definedName>
    <definedName name="Kto42231Ps13" localSheetId="1">#REF!</definedName>
    <definedName name="Kto42231Ps13">#REF!</definedName>
    <definedName name="Kto42231Ps14" localSheetId="6">#REF!</definedName>
    <definedName name="Kto42231Ps14" localSheetId="2">#REF!</definedName>
    <definedName name="Kto42231Ps14" localSheetId="1">#REF!</definedName>
    <definedName name="Kto42231Ps14">#REF!</definedName>
    <definedName name="Kto42231Ps15" localSheetId="6">#REF!</definedName>
    <definedName name="Kto42231Ps15" localSheetId="2">#REF!</definedName>
    <definedName name="Kto42231Ps15" localSheetId="1">#REF!</definedName>
    <definedName name="Kto42231Ps15">#REF!</definedName>
    <definedName name="Kto42231Ps16" localSheetId="6">#REF!</definedName>
    <definedName name="Kto42231Ps16" localSheetId="2">#REF!</definedName>
    <definedName name="Kto42231Ps16" localSheetId="1">#REF!</definedName>
    <definedName name="Kto42231Ps16">#REF!</definedName>
    <definedName name="Kto42231Ps17" localSheetId="6">#REF!</definedName>
    <definedName name="Kto42231Ps17" localSheetId="2">#REF!</definedName>
    <definedName name="Kto42231Ps17" localSheetId="1">#REF!</definedName>
    <definedName name="Kto42231Ps17">#REF!</definedName>
    <definedName name="Kto42231Ps18" localSheetId="6">#REF!</definedName>
    <definedName name="Kto42231Ps18" localSheetId="2">#REF!</definedName>
    <definedName name="Kto42231Ps18" localSheetId="1">#REF!</definedName>
    <definedName name="Kto42231Ps18">#REF!</definedName>
    <definedName name="Kto42231Ps19" localSheetId="6">#REF!</definedName>
    <definedName name="Kto42231Ps19" localSheetId="2">#REF!</definedName>
    <definedName name="Kto42231Ps19" localSheetId="1">#REF!</definedName>
    <definedName name="Kto42231Ps19">#REF!</definedName>
    <definedName name="Kto42231Ps2" localSheetId="6">#REF!</definedName>
    <definedName name="Kto42231Ps2" localSheetId="2">#REF!</definedName>
    <definedName name="Kto42231Ps2" localSheetId="1">#REF!</definedName>
    <definedName name="Kto42231Ps2">#REF!</definedName>
    <definedName name="Kto42231Ps20" localSheetId="6">#REF!</definedName>
    <definedName name="Kto42231Ps20" localSheetId="2">#REF!</definedName>
    <definedName name="Kto42231Ps20" localSheetId="1">#REF!</definedName>
    <definedName name="Kto42231Ps20">#REF!</definedName>
    <definedName name="Kto42231Ps21" localSheetId="6">#REF!</definedName>
    <definedName name="Kto42231Ps21" localSheetId="2">#REF!</definedName>
    <definedName name="Kto42231Ps21" localSheetId="1">#REF!</definedName>
    <definedName name="Kto42231Ps21">#REF!</definedName>
    <definedName name="Kto42231Ps22" localSheetId="6">#REF!</definedName>
    <definedName name="Kto42231Ps22" localSheetId="2">#REF!</definedName>
    <definedName name="Kto42231Ps22" localSheetId="1">#REF!</definedName>
    <definedName name="Kto42231Ps22">#REF!</definedName>
    <definedName name="Kto42231Ps24" localSheetId="6">#REF!</definedName>
    <definedName name="Kto42231Ps24" localSheetId="2">#REF!</definedName>
    <definedName name="Kto42231Ps24" localSheetId="1">#REF!</definedName>
    <definedName name="Kto42231Ps24">#REF!</definedName>
    <definedName name="Kto42231Ps25" localSheetId="6">#REF!</definedName>
    <definedName name="Kto42231Ps25" localSheetId="2">#REF!</definedName>
    <definedName name="Kto42231Ps25" localSheetId="1">#REF!</definedName>
    <definedName name="Kto42231Ps25">#REF!</definedName>
    <definedName name="Kto42231Ps5" localSheetId="6">#REF!</definedName>
    <definedName name="Kto42231Ps5" localSheetId="2">#REF!</definedName>
    <definedName name="Kto42231Ps5" localSheetId="1">#REF!</definedName>
    <definedName name="Kto42231Ps5">#REF!</definedName>
    <definedName name="Kto42231Ps6" localSheetId="6">#REF!</definedName>
    <definedName name="Kto42231Ps6" localSheetId="2">#REF!</definedName>
    <definedName name="Kto42231Ps6" localSheetId="1">#REF!</definedName>
    <definedName name="Kto42231Ps6">#REF!</definedName>
    <definedName name="Kto42231Ps7" localSheetId="6">#REF!</definedName>
    <definedName name="Kto42231Ps7" localSheetId="2">#REF!</definedName>
    <definedName name="Kto42231Ps7" localSheetId="1">#REF!</definedName>
    <definedName name="Kto42231Ps7">#REF!</definedName>
    <definedName name="Kto42231Ps8" localSheetId="6">#REF!</definedName>
    <definedName name="Kto42231Ps8" localSheetId="2">#REF!</definedName>
    <definedName name="Kto42231Ps8" localSheetId="1">#REF!</definedName>
    <definedName name="Kto42231Ps8">#REF!</definedName>
    <definedName name="Kto42231Ps9" localSheetId="6">#REF!</definedName>
    <definedName name="Kto42231Ps9" localSheetId="2">#REF!</definedName>
    <definedName name="Kto42231Ps9" localSheetId="1">#REF!</definedName>
    <definedName name="Kto42231Ps9">#REF!</definedName>
    <definedName name="Kto42231Ps95" localSheetId="6">#REF!</definedName>
    <definedName name="Kto42231Ps95" localSheetId="2">#REF!</definedName>
    <definedName name="Kto42231Ps95" localSheetId="1">#REF!</definedName>
    <definedName name="Kto42231Ps95">#REF!</definedName>
    <definedName name="Kto42232Ps12" localSheetId="6">#REF!</definedName>
    <definedName name="Kto42232Ps12" localSheetId="2">#REF!</definedName>
    <definedName name="Kto42232Ps12" localSheetId="1">#REF!</definedName>
    <definedName name="Kto42232Ps12">#REF!</definedName>
    <definedName name="Kto42232Ps13" localSheetId="6">#REF!</definedName>
    <definedName name="Kto42232Ps13" localSheetId="2">#REF!</definedName>
    <definedName name="Kto42232Ps13" localSheetId="1">#REF!</definedName>
    <definedName name="Kto42232Ps13">#REF!</definedName>
    <definedName name="Kto42232Ps14" localSheetId="6">#REF!</definedName>
    <definedName name="Kto42232Ps14" localSheetId="2">#REF!</definedName>
    <definedName name="Kto42232Ps14" localSheetId="1">#REF!</definedName>
    <definedName name="Kto42232Ps14">#REF!</definedName>
    <definedName name="Kto42232Ps15" localSheetId="6">#REF!</definedName>
    <definedName name="Kto42232Ps15" localSheetId="2">#REF!</definedName>
    <definedName name="Kto42232Ps15" localSheetId="1">#REF!</definedName>
    <definedName name="Kto42232Ps15">#REF!</definedName>
    <definedName name="Kto42232Ps16" localSheetId="6">#REF!</definedName>
    <definedName name="Kto42232Ps16" localSheetId="2">#REF!</definedName>
    <definedName name="Kto42232Ps16" localSheetId="1">#REF!</definedName>
    <definedName name="Kto42232Ps16">#REF!</definedName>
    <definedName name="Kto42232Ps17" localSheetId="6">#REF!</definedName>
    <definedName name="Kto42232Ps17" localSheetId="2">#REF!</definedName>
    <definedName name="Kto42232Ps17" localSheetId="1">#REF!</definedName>
    <definedName name="Kto42232Ps17">#REF!</definedName>
    <definedName name="Kto42232Ps18" localSheetId="6">#REF!</definedName>
    <definedName name="Kto42232Ps18" localSheetId="2">#REF!</definedName>
    <definedName name="Kto42232Ps18" localSheetId="1">#REF!</definedName>
    <definedName name="Kto42232Ps18">#REF!</definedName>
    <definedName name="Kto42232Ps19" localSheetId="6">#REF!</definedName>
    <definedName name="Kto42232Ps19" localSheetId="2">#REF!</definedName>
    <definedName name="Kto42232Ps19" localSheetId="1">#REF!</definedName>
    <definedName name="Kto42232Ps19">#REF!</definedName>
    <definedName name="Kto42232Ps2" localSheetId="6">#REF!</definedName>
    <definedName name="Kto42232Ps2" localSheetId="2">#REF!</definedName>
    <definedName name="Kto42232Ps2" localSheetId="1">#REF!</definedName>
    <definedName name="Kto42232Ps2">#REF!</definedName>
    <definedName name="Kto42232Ps20" localSheetId="6">#REF!</definedName>
    <definedName name="Kto42232Ps20" localSheetId="2">#REF!</definedName>
    <definedName name="Kto42232Ps20" localSheetId="1">#REF!</definedName>
    <definedName name="Kto42232Ps20">#REF!</definedName>
    <definedName name="Kto42232Ps21" localSheetId="6">#REF!</definedName>
    <definedName name="Kto42232Ps21" localSheetId="2">#REF!</definedName>
    <definedName name="Kto42232Ps21" localSheetId="1">#REF!</definedName>
    <definedName name="Kto42232Ps21">#REF!</definedName>
    <definedName name="Kto42232Ps22" localSheetId="6">#REF!</definedName>
    <definedName name="Kto42232Ps22" localSheetId="2">#REF!</definedName>
    <definedName name="Kto42232Ps22" localSheetId="1">#REF!</definedName>
    <definedName name="Kto42232Ps22">#REF!</definedName>
    <definedName name="Kto42232Ps24" localSheetId="6">#REF!</definedName>
    <definedName name="Kto42232Ps24" localSheetId="2">#REF!</definedName>
    <definedName name="Kto42232Ps24" localSheetId="1">#REF!</definedName>
    <definedName name="Kto42232Ps24">#REF!</definedName>
    <definedName name="Kto42232Ps25" localSheetId="6">#REF!</definedName>
    <definedName name="Kto42232Ps25" localSheetId="2">#REF!</definedName>
    <definedName name="Kto42232Ps25" localSheetId="1">#REF!</definedName>
    <definedName name="Kto42232Ps25">#REF!</definedName>
    <definedName name="Kto42232Ps5" localSheetId="6">#REF!</definedName>
    <definedName name="Kto42232Ps5" localSheetId="2">#REF!</definedName>
    <definedName name="Kto42232Ps5" localSheetId="1">#REF!</definedName>
    <definedName name="Kto42232Ps5">#REF!</definedName>
    <definedName name="Kto42232Ps6" localSheetId="6">#REF!</definedName>
    <definedName name="Kto42232Ps6" localSheetId="2">#REF!</definedName>
    <definedName name="Kto42232Ps6" localSheetId="1">#REF!</definedName>
    <definedName name="Kto42232Ps6">#REF!</definedName>
    <definedName name="Kto42232Ps7" localSheetId="6">#REF!</definedName>
    <definedName name="Kto42232Ps7" localSheetId="2">#REF!</definedName>
    <definedName name="Kto42232Ps7" localSheetId="1">#REF!</definedName>
    <definedName name="Kto42232Ps7">#REF!</definedName>
    <definedName name="Kto42232Ps8" localSheetId="6">#REF!</definedName>
    <definedName name="Kto42232Ps8" localSheetId="2">#REF!</definedName>
    <definedName name="Kto42232Ps8" localSheetId="1">#REF!</definedName>
    <definedName name="Kto42232Ps8">#REF!</definedName>
    <definedName name="Kto42232Ps9" localSheetId="6">#REF!</definedName>
    <definedName name="Kto42232Ps9" localSheetId="2">#REF!</definedName>
    <definedName name="Kto42232Ps9" localSheetId="1">#REF!</definedName>
    <definedName name="Kto42232Ps9">#REF!</definedName>
    <definedName name="Kto42232Ps95" localSheetId="6">#REF!</definedName>
    <definedName name="Kto42232Ps95" localSheetId="2">#REF!</definedName>
    <definedName name="Kto42232Ps95" localSheetId="1">#REF!</definedName>
    <definedName name="Kto42232Ps95">#REF!</definedName>
    <definedName name="Kto42233Ps12" localSheetId="6">#REF!</definedName>
    <definedName name="Kto42233Ps12" localSheetId="2">#REF!</definedName>
    <definedName name="Kto42233Ps12" localSheetId="1">#REF!</definedName>
    <definedName name="Kto42233Ps12">#REF!</definedName>
    <definedName name="Kto42233Ps13" localSheetId="6">#REF!</definedName>
    <definedName name="Kto42233Ps13" localSheetId="2">#REF!</definedName>
    <definedName name="Kto42233Ps13" localSheetId="1">#REF!</definedName>
    <definedName name="Kto42233Ps13">#REF!</definedName>
    <definedName name="Kto42233Ps14" localSheetId="6">#REF!</definedName>
    <definedName name="Kto42233Ps14" localSheetId="2">#REF!</definedName>
    <definedName name="Kto42233Ps14" localSheetId="1">#REF!</definedName>
    <definedName name="Kto42233Ps14">#REF!</definedName>
    <definedName name="Kto42233Ps15" localSheetId="6">#REF!</definedName>
    <definedName name="Kto42233Ps15" localSheetId="2">#REF!</definedName>
    <definedName name="Kto42233Ps15" localSheetId="1">#REF!</definedName>
    <definedName name="Kto42233Ps15">#REF!</definedName>
    <definedName name="Kto42233Ps16" localSheetId="6">#REF!</definedName>
    <definedName name="Kto42233Ps16" localSheetId="2">#REF!</definedName>
    <definedName name="Kto42233Ps16" localSheetId="1">#REF!</definedName>
    <definedName name="Kto42233Ps16">#REF!</definedName>
    <definedName name="Kto42233Ps17" localSheetId="6">#REF!</definedName>
    <definedName name="Kto42233Ps17" localSheetId="2">#REF!</definedName>
    <definedName name="Kto42233Ps17" localSheetId="1">#REF!</definedName>
    <definedName name="Kto42233Ps17">#REF!</definedName>
    <definedName name="Kto42233Ps18" localSheetId="6">#REF!</definedName>
    <definedName name="Kto42233Ps18" localSheetId="2">#REF!</definedName>
    <definedName name="Kto42233Ps18" localSheetId="1">#REF!</definedName>
    <definedName name="Kto42233Ps18">#REF!</definedName>
    <definedName name="Kto42233Ps19" localSheetId="6">#REF!</definedName>
    <definedName name="Kto42233Ps19" localSheetId="2">#REF!</definedName>
    <definedName name="Kto42233Ps19" localSheetId="1">#REF!</definedName>
    <definedName name="Kto42233Ps19">#REF!</definedName>
    <definedName name="Kto42233Ps2" localSheetId="6">#REF!</definedName>
    <definedName name="Kto42233Ps2" localSheetId="2">#REF!</definedName>
    <definedName name="Kto42233Ps2" localSheetId="1">#REF!</definedName>
    <definedName name="Kto42233Ps2">#REF!</definedName>
    <definedName name="Kto42233Ps20" localSheetId="6">#REF!</definedName>
    <definedName name="Kto42233Ps20" localSheetId="2">#REF!</definedName>
    <definedName name="Kto42233Ps20" localSheetId="1">#REF!</definedName>
    <definedName name="Kto42233Ps20">#REF!</definedName>
    <definedName name="Kto42233Ps21" localSheetId="6">#REF!</definedName>
    <definedName name="Kto42233Ps21" localSheetId="2">#REF!</definedName>
    <definedName name="Kto42233Ps21" localSheetId="1">#REF!</definedName>
    <definedName name="Kto42233Ps21">#REF!</definedName>
    <definedName name="Kto42233Ps22" localSheetId="6">#REF!</definedName>
    <definedName name="Kto42233Ps22" localSheetId="2">#REF!</definedName>
    <definedName name="Kto42233Ps22" localSheetId="1">#REF!</definedName>
    <definedName name="Kto42233Ps22">#REF!</definedName>
    <definedName name="Kto42233Ps24" localSheetId="6">#REF!</definedName>
    <definedName name="Kto42233Ps24" localSheetId="2">#REF!</definedName>
    <definedName name="Kto42233Ps24" localSheetId="1">#REF!</definedName>
    <definedName name="Kto42233Ps24">#REF!</definedName>
    <definedName name="Kto42233Ps25" localSheetId="6">#REF!</definedName>
    <definedName name="Kto42233Ps25" localSheetId="2">#REF!</definedName>
    <definedName name="Kto42233Ps25" localSheetId="1">#REF!</definedName>
    <definedName name="Kto42233Ps25">#REF!</definedName>
    <definedName name="Kto42233Ps5" localSheetId="6">#REF!</definedName>
    <definedName name="Kto42233Ps5" localSheetId="2">#REF!</definedName>
    <definedName name="Kto42233Ps5" localSheetId="1">#REF!</definedName>
    <definedName name="Kto42233Ps5">#REF!</definedName>
    <definedName name="Kto42233Ps6" localSheetId="6">#REF!</definedName>
    <definedName name="Kto42233Ps6" localSheetId="2">#REF!</definedName>
    <definedName name="Kto42233Ps6" localSheetId="1">#REF!</definedName>
    <definedName name="Kto42233Ps6">#REF!</definedName>
    <definedName name="Kto42233Ps7" localSheetId="6">#REF!</definedName>
    <definedName name="Kto42233Ps7" localSheetId="2">#REF!</definedName>
    <definedName name="Kto42233Ps7" localSheetId="1">#REF!</definedName>
    <definedName name="Kto42233Ps7">#REF!</definedName>
    <definedName name="Kto42233Ps8" localSheetId="6">#REF!</definedName>
    <definedName name="Kto42233Ps8" localSheetId="2">#REF!</definedName>
    <definedName name="Kto42233Ps8" localSheetId="1">#REF!</definedName>
    <definedName name="Kto42233Ps8">#REF!</definedName>
    <definedName name="Kto42233Ps9" localSheetId="6">#REF!</definedName>
    <definedName name="Kto42233Ps9" localSheetId="2">#REF!</definedName>
    <definedName name="Kto42233Ps9" localSheetId="1">#REF!</definedName>
    <definedName name="Kto42233Ps9">#REF!</definedName>
    <definedName name="Kto42233Ps95" localSheetId="6">#REF!</definedName>
    <definedName name="Kto42233Ps95" localSheetId="2">#REF!</definedName>
    <definedName name="Kto42233Ps95" localSheetId="1">#REF!</definedName>
    <definedName name="Kto42233Ps95">#REF!</definedName>
    <definedName name="Kto42234Ps12" localSheetId="6">#REF!</definedName>
    <definedName name="Kto42234Ps12" localSheetId="11">#REF!</definedName>
    <definedName name="Kto42234Ps12" localSheetId="2">#REF!</definedName>
    <definedName name="Kto42234Ps12" localSheetId="1">#REF!</definedName>
    <definedName name="Kto42234Ps12">#REF!</definedName>
    <definedName name="Kto42234Ps13" localSheetId="6">#REF!</definedName>
    <definedName name="Kto42234Ps13" localSheetId="11">#REF!</definedName>
    <definedName name="Kto42234Ps13" localSheetId="2">#REF!</definedName>
    <definedName name="Kto42234Ps13" localSheetId="1">#REF!</definedName>
    <definedName name="Kto42234Ps13">#REF!</definedName>
    <definedName name="Kto42234Ps14" localSheetId="6">#REF!</definedName>
    <definedName name="Kto42234Ps14" localSheetId="11">#REF!</definedName>
    <definedName name="Kto42234Ps14" localSheetId="2">#REF!</definedName>
    <definedName name="Kto42234Ps14" localSheetId="1">#REF!</definedName>
    <definedName name="Kto42234Ps14">#REF!</definedName>
    <definedName name="Kto42234Ps15" localSheetId="6">#REF!</definedName>
    <definedName name="Kto42234Ps15" localSheetId="11">#REF!</definedName>
    <definedName name="Kto42234Ps15" localSheetId="2">#REF!</definedName>
    <definedName name="Kto42234Ps15" localSheetId="1">#REF!</definedName>
    <definedName name="Kto42234Ps15">#REF!</definedName>
    <definedName name="Kto42234Ps16" localSheetId="6">#REF!</definedName>
    <definedName name="Kto42234Ps16" localSheetId="11">#REF!</definedName>
    <definedName name="Kto42234Ps16" localSheetId="2">#REF!</definedName>
    <definedName name="Kto42234Ps16" localSheetId="1">#REF!</definedName>
    <definedName name="Kto42234Ps16">#REF!</definedName>
    <definedName name="Kto42234Ps17" localSheetId="6">#REF!</definedName>
    <definedName name="Kto42234Ps17" localSheetId="11">#REF!</definedName>
    <definedName name="Kto42234Ps17" localSheetId="2">#REF!</definedName>
    <definedName name="Kto42234Ps17" localSheetId="1">#REF!</definedName>
    <definedName name="Kto42234Ps17">#REF!</definedName>
    <definedName name="Kto42234Ps18" localSheetId="6">#REF!</definedName>
    <definedName name="Kto42234Ps18" localSheetId="11">#REF!</definedName>
    <definedName name="Kto42234Ps18" localSheetId="2">#REF!</definedName>
    <definedName name="Kto42234Ps18" localSheetId="1">#REF!</definedName>
    <definedName name="Kto42234Ps18">#REF!</definedName>
    <definedName name="Kto42234Ps19" localSheetId="6">#REF!</definedName>
    <definedName name="Kto42234Ps19" localSheetId="11">#REF!</definedName>
    <definedName name="Kto42234Ps19" localSheetId="2">#REF!</definedName>
    <definedName name="Kto42234Ps19" localSheetId="1">#REF!</definedName>
    <definedName name="Kto42234Ps19">#REF!</definedName>
    <definedName name="Kto42234Ps2" localSheetId="6">#REF!</definedName>
    <definedName name="Kto42234Ps2" localSheetId="11">#REF!</definedName>
    <definedName name="Kto42234Ps2" localSheetId="2">#REF!</definedName>
    <definedName name="Kto42234Ps2" localSheetId="1">#REF!</definedName>
    <definedName name="Kto42234Ps2">#REF!</definedName>
    <definedName name="Kto42234Ps20" localSheetId="6">#REF!</definedName>
    <definedName name="Kto42234Ps20" localSheetId="11">#REF!</definedName>
    <definedName name="Kto42234Ps20" localSheetId="2">#REF!</definedName>
    <definedName name="Kto42234Ps20" localSheetId="1">#REF!</definedName>
    <definedName name="Kto42234Ps20">#REF!</definedName>
    <definedName name="Kto42234Ps21" localSheetId="6">#REF!</definedName>
    <definedName name="Kto42234Ps21" localSheetId="2">#REF!</definedName>
    <definedName name="Kto42234Ps21" localSheetId="1">#REF!</definedName>
    <definedName name="Kto42234Ps21">#REF!</definedName>
    <definedName name="Kto42234Ps22" localSheetId="6">#REF!</definedName>
    <definedName name="Kto42234Ps22" localSheetId="11">#REF!</definedName>
    <definedName name="Kto42234Ps22" localSheetId="2">#REF!</definedName>
    <definedName name="Kto42234Ps22" localSheetId="1">#REF!</definedName>
    <definedName name="Kto42234Ps22">#REF!</definedName>
    <definedName name="Kto42234Ps24" localSheetId="6">#REF!</definedName>
    <definedName name="Kto42234Ps24" localSheetId="11">#REF!</definedName>
    <definedName name="Kto42234Ps24" localSheetId="2">#REF!</definedName>
    <definedName name="Kto42234Ps24" localSheetId="1">#REF!</definedName>
    <definedName name="Kto42234Ps24">#REF!</definedName>
    <definedName name="Kto42234Ps25" localSheetId="6">#REF!</definedName>
    <definedName name="Kto42234Ps25" localSheetId="11">#REF!</definedName>
    <definedName name="Kto42234Ps25" localSheetId="2">#REF!</definedName>
    <definedName name="Kto42234Ps25" localSheetId="1">#REF!</definedName>
    <definedName name="Kto42234Ps25">#REF!</definedName>
    <definedName name="Kto42234Ps5" localSheetId="6">#REF!</definedName>
    <definedName name="Kto42234Ps5" localSheetId="11">#REF!</definedName>
    <definedName name="Kto42234Ps5" localSheetId="2">#REF!</definedName>
    <definedName name="Kto42234Ps5" localSheetId="1">#REF!</definedName>
    <definedName name="Kto42234Ps5">#REF!</definedName>
    <definedName name="Kto42234Ps6" localSheetId="6">#REF!</definedName>
    <definedName name="Kto42234Ps6" localSheetId="11">#REF!</definedName>
    <definedName name="Kto42234Ps6" localSheetId="2">#REF!</definedName>
    <definedName name="Kto42234Ps6" localSheetId="1">#REF!</definedName>
    <definedName name="Kto42234Ps6">#REF!</definedName>
    <definedName name="Kto42234Ps7" localSheetId="6">#REF!</definedName>
    <definedName name="Kto42234Ps7" localSheetId="11">#REF!</definedName>
    <definedName name="Kto42234Ps7" localSheetId="2">#REF!</definedName>
    <definedName name="Kto42234Ps7" localSheetId="1">#REF!</definedName>
    <definedName name="Kto42234Ps7">#REF!</definedName>
    <definedName name="Kto42234Ps8" localSheetId="6">#REF!</definedName>
    <definedName name="Kto42234Ps8" localSheetId="11">#REF!</definedName>
    <definedName name="Kto42234Ps8" localSheetId="2">#REF!</definedName>
    <definedName name="Kto42234Ps8" localSheetId="1">#REF!</definedName>
    <definedName name="Kto42234Ps8">#REF!</definedName>
    <definedName name="Kto42234Ps9" localSheetId="6">#REF!</definedName>
    <definedName name="Kto42234Ps9" localSheetId="2">#REF!</definedName>
    <definedName name="Kto42234Ps9" localSheetId="1">#REF!</definedName>
    <definedName name="Kto42234Ps9">#REF!</definedName>
    <definedName name="Kto42234Ps95" localSheetId="6">#REF!</definedName>
    <definedName name="Kto42234Ps95" localSheetId="2">#REF!</definedName>
    <definedName name="Kto42234Ps95" localSheetId="1">#REF!</definedName>
    <definedName name="Kto42234Ps95">#REF!</definedName>
    <definedName name="Kto42271Ps12" localSheetId="6">#REF!</definedName>
    <definedName name="Kto42271Ps12" localSheetId="2">#REF!</definedName>
    <definedName name="Kto42271Ps12" localSheetId="1">#REF!</definedName>
    <definedName name="Kto42271Ps12">#REF!</definedName>
    <definedName name="Kto42271Ps13" localSheetId="6">#REF!</definedName>
    <definedName name="Kto42271Ps13" localSheetId="2">#REF!</definedName>
    <definedName name="Kto42271Ps13" localSheetId="1">#REF!</definedName>
    <definedName name="Kto42271Ps13">#REF!</definedName>
    <definedName name="Kto42271Ps14" localSheetId="6">#REF!</definedName>
    <definedName name="Kto42271Ps14" localSheetId="2">#REF!</definedName>
    <definedName name="Kto42271Ps14" localSheetId="1">#REF!</definedName>
    <definedName name="Kto42271Ps14">#REF!</definedName>
    <definedName name="Kto42271Ps15" localSheetId="6">#REF!</definedName>
    <definedName name="Kto42271Ps15" localSheetId="2">#REF!</definedName>
    <definedName name="Kto42271Ps15" localSheetId="1">#REF!</definedName>
    <definedName name="Kto42271Ps15">#REF!</definedName>
    <definedName name="Kto42271Ps16" localSheetId="6">#REF!</definedName>
    <definedName name="Kto42271Ps16" localSheetId="2">#REF!</definedName>
    <definedName name="Kto42271Ps16" localSheetId="1">#REF!</definedName>
    <definedName name="Kto42271Ps16">#REF!</definedName>
    <definedName name="Kto42271Ps17" localSheetId="6">#REF!</definedName>
    <definedName name="Kto42271Ps17" localSheetId="2">#REF!</definedName>
    <definedName name="Kto42271Ps17" localSheetId="1">#REF!</definedName>
    <definedName name="Kto42271Ps17">#REF!</definedName>
    <definedName name="Kto42271Ps18" localSheetId="6">#REF!</definedName>
    <definedName name="Kto42271Ps18" localSheetId="2">#REF!</definedName>
    <definedName name="Kto42271Ps18" localSheetId="1">#REF!</definedName>
    <definedName name="Kto42271Ps18">#REF!</definedName>
    <definedName name="Kto42271Ps19" localSheetId="6">#REF!</definedName>
    <definedName name="Kto42271Ps19" localSheetId="2">#REF!</definedName>
    <definedName name="Kto42271Ps19" localSheetId="1">#REF!</definedName>
    <definedName name="Kto42271Ps19">#REF!</definedName>
    <definedName name="Kto42271Ps2" localSheetId="6">#REF!</definedName>
    <definedName name="Kto42271Ps2" localSheetId="2">#REF!</definedName>
    <definedName name="Kto42271Ps2" localSheetId="1">#REF!</definedName>
    <definedName name="Kto42271Ps2">#REF!</definedName>
    <definedName name="Kto42271Ps20" localSheetId="6">#REF!</definedName>
    <definedName name="Kto42271Ps20" localSheetId="2">#REF!</definedName>
    <definedName name="Kto42271Ps20" localSheetId="1">#REF!</definedName>
    <definedName name="Kto42271Ps20">#REF!</definedName>
    <definedName name="Kto42271Ps21" localSheetId="6">#REF!</definedName>
    <definedName name="Kto42271Ps21" localSheetId="2">#REF!</definedName>
    <definedName name="Kto42271Ps21" localSheetId="1">#REF!</definedName>
    <definedName name="Kto42271Ps21">#REF!</definedName>
    <definedName name="Kto42271Ps22" localSheetId="6">#REF!</definedName>
    <definedName name="Kto42271Ps22" localSheetId="2">#REF!</definedName>
    <definedName name="Kto42271Ps22" localSheetId="1">#REF!</definedName>
    <definedName name="Kto42271Ps22">#REF!</definedName>
    <definedName name="Kto42271Ps24" localSheetId="6">#REF!</definedName>
    <definedName name="Kto42271Ps24" localSheetId="2">#REF!</definedName>
    <definedName name="Kto42271Ps24" localSheetId="1">#REF!</definedName>
    <definedName name="Kto42271Ps24">#REF!</definedName>
    <definedName name="Kto42271Ps25" localSheetId="6">#REF!</definedName>
    <definedName name="Kto42271Ps25" localSheetId="2">#REF!</definedName>
    <definedName name="Kto42271Ps25" localSheetId="1">#REF!</definedName>
    <definedName name="Kto42271Ps25">#REF!</definedName>
    <definedName name="Kto42271Ps5" localSheetId="6">#REF!</definedName>
    <definedName name="Kto42271Ps5" localSheetId="2">#REF!</definedName>
    <definedName name="Kto42271Ps5" localSheetId="1">#REF!</definedName>
    <definedName name="Kto42271Ps5">#REF!</definedName>
    <definedName name="Kto42271Ps6" localSheetId="6">#REF!</definedName>
    <definedName name="Kto42271Ps6" localSheetId="2">#REF!</definedName>
    <definedName name="Kto42271Ps6" localSheetId="1">#REF!</definedName>
    <definedName name="Kto42271Ps6">#REF!</definedName>
    <definedName name="Kto42271Ps7" localSheetId="6">#REF!</definedName>
    <definedName name="Kto42271Ps7" localSheetId="2">#REF!</definedName>
    <definedName name="Kto42271Ps7" localSheetId="1">#REF!</definedName>
    <definedName name="Kto42271Ps7">#REF!</definedName>
    <definedName name="Kto42271Ps8" localSheetId="6">#REF!</definedName>
    <definedName name="Kto42271Ps8" localSheetId="2">#REF!</definedName>
    <definedName name="Kto42271Ps8" localSheetId="1">#REF!</definedName>
    <definedName name="Kto42271Ps8">#REF!</definedName>
    <definedName name="Kto42271Ps9" localSheetId="6">#REF!</definedName>
    <definedName name="Kto42271Ps9" localSheetId="2">#REF!</definedName>
    <definedName name="Kto42271Ps9" localSheetId="1">#REF!</definedName>
    <definedName name="Kto42271Ps9">#REF!</definedName>
    <definedName name="Kto42271Ps95" localSheetId="6">#REF!</definedName>
    <definedName name="Kto42271Ps95" localSheetId="2">#REF!</definedName>
    <definedName name="Kto42271Ps95" localSheetId="1">#REF!</definedName>
    <definedName name="Kto42271Ps95">#REF!</definedName>
    <definedName name="Kto42272Ps25" localSheetId="6">#REF!</definedName>
    <definedName name="Kto42272Ps25" localSheetId="11">#REF!</definedName>
    <definedName name="Kto42272Ps25" localSheetId="2">#REF!</definedName>
    <definedName name="Kto42272Ps25" localSheetId="1">#REF!</definedName>
    <definedName name="Kto42272Ps25">#REF!</definedName>
    <definedName name="Kto42272Ps95" localSheetId="6">#REF!</definedName>
    <definedName name="Kto42272Ps95" localSheetId="11">#REF!</definedName>
    <definedName name="Kto42272Ps95" localSheetId="2">#REF!</definedName>
    <definedName name="Kto42272Ps95" localSheetId="1">#REF!</definedName>
    <definedName name="Kto42272Ps95">#REF!</definedName>
    <definedName name="Kto42273Ps95" localSheetId="6">[1]SS!#REF!</definedName>
    <definedName name="Kto42273Ps95" localSheetId="11">[1]SS!#REF!</definedName>
    <definedName name="Kto42273Ps95" localSheetId="2">[1]SS!#REF!</definedName>
    <definedName name="Kto42273Ps95" localSheetId="1">[1]SS!#REF!</definedName>
    <definedName name="Kto42273Ps95">[1]SS!#REF!</definedName>
    <definedName name="Kto42311Ps12" localSheetId="6">#REF!</definedName>
    <definedName name="Kto42311Ps12" localSheetId="2">#REF!</definedName>
    <definedName name="Kto42311Ps12" localSheetId="1">#REF!</definedName>
    <definedName name="Kto42311Ps12">#REF!</definedName>
    <definedName name="Kto42311Ps13" localSheetId="6">#REF!</definedName>
    <definedName name="Kto42311Ps13" localSheetId="2">#REF!</definedName>
    <definedName name="Kto42311Ps13" localSheetId="1">#REF!</definedName>
    <definedName name="Kto42311Ps13">#REF!</definedName>
    <definedName name="Kto42311Ps14" localSheetId="6">#REF!</definedName>
    <definedName name="Kto42311Ps14" localSheetId="2">#REF!</definedName>
    <definedName name="Kto42311Ps14" localSheetId="1">#REF!</definedName>
    <definedName name="Kto42311Ps14">#REF!</definedName>
    <definedName name="Kto42311Ps15" localSheetId="6">#REF!</definedName>
    <definedName name="Kto42311Ps15" localSheetId="2">#REF!</definedName>
    <definedName name="Kto42311Ps15" localSheetId="1">#REF!</definedName>
    <definedName name="Kto42311Ps15">#REF!</definedName>
    <definedName name="Kto42311Ps16" localSheetId="6">#REF!</definedName>
    <definedName name="Kto42311Ps16" localSheetId="2">#REF!</definedName>
    <definedName name="Kto42311Ps16" localSheetId="1">#REF!</definedName>
    <definedName name="Kto42311Ps16">#REF!</definedName>
    <definedName name="Kto42311Ps17" localSheetId="6">#REF!</definedName>
    <definedName name="Kto42311Ps17" localSheetId="2">#REF!</definedName>
    <definedName name="Kto42311Ps17" localSheetId="1">#REF!</definedName>
    <definedName name="Kto42311Ps17">#REF!</definedName>
    <definedName name="Kto42311Ps18" localSheetId="6">#REF!</definedName>
    <definedName name="Kto42311Ps18" localSheetId="2">#REF!</definedName>
    <definedName name="Kto42311Ps18" localSheetId="1">#REF!</definedName>
    <definedName name="Kto42311Ps18">#REF!</definedName>
    <definedName name="Kto42311Ps19" localSheetId="6">#REF!</definedName>
    <definedName name="Kto42311Ps19" localSheetId="2">#REF!</definedName>
    <definedName name="Kto42311Ps19" localSheetId="1">#REF!</definedName>
    <definedName name="Kto42311Ps19">#REF!</definedName>
    <definedName name="Kto42311Ps2" localSheetId="6">#REF!</definedName>
    <definedName name="Kto42311Ps2" localSheetId="2">#REF!</definedName>
    <definedName name="Kto42311Ps2" localSheetId="1">#REF!</definedName>
    <definedName name="Kto42311Ps2">#REF!</definedName>
    <definedName name="Kto42311Ps20" localSheetId="6">#REF!</definedName>
    <definedName name="Kto42311Ps20" localSheetId="2">#REF!</definedName>
    <definedName name="Kto42311Ps20" localSheetId="1">#REF!</definedName>
    <definedName name="Kto42311Ps20">#REF!</definedName>
    <definedName name="Kto42311Ps21" localSheetId="6">#REF!</definedName>
    <definedName name="Kto42311Ps21" localSheetId="2">#REF!</definedName>
    <definedName name="Kto42311Ps21" localSheetId="1">#REF!</definedName>
    <definedName name="Kto42311Ps21">#REF!</definedName>
    <definedName name="Kto42311Ps22" localSheetId="6">#REF!</definedName>
    <definedName name="Kto42311Ps22" localSheetId="2">#REF!</definedName>
    <definedName name="Kto42311Ps22" localSheetId="1">#REF!</definedName>
    <definedName name="Kto42311Ps22">#REF!</definedName>
    <definedName name="Kto42311Ps24" localSheetId="6">#REF!</definedName>
    <definedName name="Kto42311Ps24" localSheetId="2">#REF!</definedName>
    <definedName name="Kto42311Ps24" localSheetId="1">#REF!</definedName>
    <definedName name="Kto42311Ps24">#REF!</definedName>
    <definedName name="Kto42311Ps25" localSheetId="6">#REF!</definedName>
    <definedName name="Kto42311Ps25" localSheetId="2">#REF!</definedName>
    <definedName name="Kto42311Ps25" localSheetId="1">#REF!</definedName>
    <definedName name="Kto42311Ps25">#REF!</definedName>
    <definedName name="Kto42311Ps5" localSheetId="6">#REF!</definedName>
    <definedName name="Kto42311Ps5" localSheetId="2">#REF!</definedName>
    <definedName name="Kto42311Ps5" localSheetId="1">#REF!</definedName>
    <definedName name="Kto42311Ps5">#REF!</definedName>
    <definedName name="Kto42311Ps6" localSheetId="6">#REF!</definedName>
    <definedName name="Kto42311Ps6" localSheetId="2">#REF!</definedName>
    <definedName name="Kto42311Ps6" localSheetId="1">#REF!</definedName>
    <definedName name="Kto42311Ps6">#REF!</definedName>
    <definedName name="Kto42311Ps7" localSheetId="6">#REF!</definedName>
    <definedName name="Kto42311Ps7" localSheetId="2">#REF!</definedName>
    <definedName name="Kto42311Ps7" localSheetId="1">#REF!</definedName>
    <definedName name="Kto42311Ps7">#REF!</definedName>
    <definedName name="Kto42311Ps8" localSheetId="6">#REF!</definedName>
    <definedName name="Kto42311Ps8" localSheetId="2">#REF!</definedName>
    <definedName name="Kto42311Ps8" localSheetId="1">#REF!</definedName>
    <definedName name="Kto42311Ps8">#REF!</definedName>
    <definedName name="Kto42311Ps9" localSheetId="6">#REF!</definedName>
    <definedName name="Kto42311Ps9" localSheetId="2">#REF!</definedName>
    <definedName name="Kto42311Ps9" localSheetId="1">#REF!</definedName>
    <definedName name="Kto42311Ps9">#REF!</definedName>
    <definedName name="Kto42311Ps95" localSheetId="6">#REF!</definedName>
    <definedName name="Kto42311Ps95" localSheetId="2">#REF!</definedName>
    <definedName name="Kto42311Ps95" localSheetId="1">#REF!</definedName>
    <definedName name="Kto42311Ps95">#REF!</definedName>
    <definedName name="Kto42313Ps12" localSheetId="6">#REF!</definedName>
    <definedName name="Kto42313Ps12" localSheetId="11">#REF!</definedName>
    <definedName name="Kto42313Ps12" localSheetId="2">#REF!</definedName>
    <definedName name="Kto42313Ps12" localSheetId="1">#REF!</definedName>
    <definedName name="Kto42313Ps12">#REF!</definedName>
    <definedName name="Kto42313Ps13" localSheetId="6">#REF!</definedName>
    <definedName name="Kto42313Ps13" localSheetId="11">#REF!</definedName>
    <definedName name="Kto42313Ps13" localSheetId="2">#REF!</definedName>
    <definedName name="Kto42313Ps13" localSheetId="1">#REF!</definedName>
    <definedName name="Kto42313Ps13">#REF!</definedName>
    <definedName name="Kto42313Ps14" localSheetId="6">#REF!</definedName>
    <definedName name="Kto42313Ps14" localSheetId="11">#REF!</definedName>
    <definedName name="Kto42313Ps14" localSheetId="2">#REF!</definedName>
    <definedName name="Kto42313Ps14" localSheetId="1">#REF!</definedName>
    <definedName name="Kto42313Ps14">#REF!</definedName>
    <definedName name="Kto42313Ps15" localSheetId="6">#REF!</definedName>
    <definedName name="Kto42313Ps15" localSheetId="11">#REF!</definedName>
    <definedName name="Kto42313Ps15" localSheetId="2">#REF!</definedName>
    <definedName name="Kto42313Ps15" localSheetId="1">#REF!</definedName>
    <definedName name="Kto42313Ps15">#REF!</definedName>
    <definedName name="Kto42313Ps16" localSheetId="6">#REF!</definedName>
    <definedName name="Kto42313Ps16" localSheetId="11">#REF!</definedName>
    <definedName name="Kto42313Ps16" localSheetId="2">#REF!</definedName>
    <definedName name="Kto42313Ps16" localSheetId="1">#REF!</definedName>
    <definedName name="Kto42313Ps16">#REF!</definedName>
    <definedName name="Kto42313Ps17" localSheetId="6">#REF!</definedName>
    <definedName name="Kto42313Ps17" localSheetId="11">#REF!</definedName>
    <definedName name="Kto42313Ps17" localSheetId="2">#REF!</definedName>
    <definedName name="Kto42313Ps17" localSheetId="1">#REF!</definedName>
    <definedName name="Kto42313Ps17">#REF!</definedName>
    <definedName name="Kto42313Ps18" localSheetId="6">#REF!</definedName>
    <definedName name="Kto42313Ps18" localSheetId="11">#REF!</definedName>
    <definedName name="Kto42313Ps18" localSheetId="2">#REF!</definedName>
    <definedName name="Kto42313Ps18" localSheetId="1">#REF!</definedName>
    <definedName name="Kto42313Ps18">#REF!</definedName>
    <definedName name="Kto42313Ps19" localSheetId="6">#REF!</definedName>
    <definedName name="Kto42313Ps19" localSheetId="11">#REF!</definedName>
    <definedName name="Kto42313Ps19" localSheetId="2">#REF!</definedName>
    <definedName name="Kto42313Ps19" localSheetId="1">#REF!</definedName>
    <definedName name="Kto42313Ps19">#REF!</definedName>
    <definedName name="Kto42313Ps2" localSheetId="6">#REF!</definedName>
    <definedName name="Kto42313Ps2" localSheetId="11">#REF!</definedName>
    <definedName name="Kto42313Ps2" localSheetId="2">#REF!</definedName>
    <definedName name="Kto42313Ps2" localSheetId="1">#REF!</definedName>
    <definedName name="Kto42313Ps2">#REF!</definedName>
    <definedName name="Kto42313Ps20" localSheetId="6">#REF!</definedName>
    <definedName name="Kto42313Ps20" localSheetId="11">#REF!</definedName>
    <definedName name="Kto42313Ps20" localSheetId="2">#REF!</definedName>
    <definedName name="Kto42313Ps20" localSheetId="1">#REF!</definedName>
    <definedName name="Kto42313Ps20">#REF!</definedName>
    <definedName name="Kto42313Ps21" localSheetId="6">#REF!</definedName>
    <definedName name="Kto42313Ps21" localSheetId="2">#REF!</definedName>
    <definedName name="Kto42313Ps21" localSheetId="1">#REF!</definedName>
    <definedName name="Kto42313Ps21">#REF!</definedName>
    <definedName name="Kto42313Ps22" localSheetId="6">#REF!</definedName>
    <definedName name="Kto42313Ps22" localSheetId="11">#REF!</definedName>
    <definedName name="Kto42313Ps22" localSheetId="2">#REF!</definedName>
    <definedName name="Kto42313Ps22" localSheetId="1">#REF!</definedName>
    <definedName name="Kto42313Ps22">#REF!</definedName>
    <definedName name="Kto42313Ps24" localSheetId="6">#REF!</definedName>
    <definedName name="Kto42313Ps24" localSheetId="11">#REF!</definedName>
    <definedName name="Kto42313Ps24" localSheetId="2">#REF!</definedName>
    <definedName name="Kto42313Ps24" localSheetId="1">#REF!</definedName>
    <definedName name="Kto42313Ps24">#REF!</definedName>
    <definedName name="Kto42313Ps25" localSheetId="6">#REF!</definedName>
    <definedName name="Kto42313Ps25" localSheetId="11">#REF!</definedName>
    <definedName name="Kto42313Ps25" localSheetId="2">#REF!</definedName>
    <definedName name="Kto42313Ps25" localSheetId="1">#REF!</definedName>
    <definedName name="Kto42313Ps25">#REF!</definedName>
    <definedName name="Kto42313Ps5" localSheetId="6">#REF!</definedName>
    <definedName name="Kto42313Ps5" localSheetId="11">#REF!</definedName>
    <definedName name="Kto42313Ps5" localSheetId="2">#REF!</definedName>
    <definedName name="Kto42313Ps5" localSheetId="1">#REF!</definedName>
    <definedName name="Kto42313Ps5">#REF!</definedName>
    <definedName name="Kto42313Ps6" localSheetId="6">#REF!</definedName>
    <definedName name="Kto42313Ps6" localSheetId="11">#REF!</definedName>
    <definedName name="Kto42313Ps6" localSheetId="2">#REF!</definedName>
    <definedName name="Kto42313Ps6" localSheetId="1">#REF!</definedName>
    <definedName name="Kto42313Ps6">#REF!</definedName>
    <definedName name="Kto42313Ps7" localSheetId="6">#REF!</definedName>
    <definedName name="Kto42313Ps7" localSheetId="11">#REF!</definedName>
    <definedName name="Kto42313Ps7" localSheetId="2">#REF!</definedName>
    <definedName name="Kto42313Ps7" localSheetId="1">#REF!</definedName>
    <definedName name="Kto42313Ps7">#REF!</definedName>
    <definedName name="Kto42313Ps8" localSheetId="6">#REF!</definedName>
    <definedName name="Kto42313Ps8" localSheetId="11">#REF!</definedName>
    <definedName name="Kto42313Ps8" localSheetId="2">#REF!</definedName>
    <definedName name="Kto42313Ps8" localSheetId="1">#REF!</definedName>
    <definedName name="Kto42313Ps8">#REF!</definedName>
    <definedName name="Kto42313Ps9" localSheetId="6">#REF!</definedName>
    <definedName name="Kto42313Ps9" localSheetId="2">#REF!</definedName>
    <definedName name="Kto42313Ps9" localSheetId="1">#REF!</definedName>
    <definedName name="Kto42313Ps9">#REF!</definedName>
    <definedName name="Kto42313Ps95" localSheetId="6">#REF!</definedName>
    <definedName name="Kto42313Ps95" localSheetId="11">#REF!</definedName>
    <definedName name="Kto42313Ps95" localSheetId="2">#REF!</definedName>
    <definedName name="Kto42313Ps95" localSheetId="1">#REF!</definedName>
    <definedName name="Kto42313Ps95">#REF!</definedName>
    <definedName name="Kto42621Ps12" localSheetId="6">#REF!</definedName>
    <definedName name="Kto42621Ps12" localSheetId="2">#REF!</definedName>
    <definedName name="Kto42621Ps12" localSheetId="1">#REF!</definedName>
    <definedName name="Kto42621Ps12">#REF!</definedName>
    <definedName name="Kto42621Ps13" localSheetId="6">#REF!</definedName>
    <definedName name="Kto42621Ps13" localSheetId="2">#REF!</definedName>
    <definedName name="Kto42621Ps13" localSheetId="1">#REF!</definedName>
    <definedName name="Kto42621Ps13">#REF!</definedName>
    <definedName name="Kto42621Ps14" localSheetId="6">#REF!</definedName>
    <definedName name="Kto42621Ps14" localSheetId="2">#REF!</definedName>
    <definedName name="Kto42621Ps14" localSheetId="1">#REF!</definedName>
    <definedName name="Kto42621Ps14">#REF!</definedName>
    <definedName name="Kto42621Ps15" localSheetId="6">#REF!</definedName>
    <definedName name="Kto42621Ps15" localSheetId="2">#REF!</definedName>
    <definedName name="Kto42621Ps15" localSheetId="1">#REF!</definedName>
    <definedName name="Kto42621Ps15">#REF!</definedName>
    <definedName name="Kto42621Ps16" localSheetId="6">#REF!</definedName>
    <definedName name="Kto42621Ps16" localSheetId="2">#REF!</definedName>
    <definedName name="Kto42621Ps16" localSheetId="1">#REF!</definedName>
    <definedName name="Kto42621Ps16">#REF!</definedName>
    <definedName name="Kto42621Ps17" localSheetId="6">#REF!</definedName>
    <definedName name="Kto42621Ps17" localSheetId="2">#REF!</definedName>
    <definedName name="Kto42621Ps17" localSheetId="1">#REF!</definedName>
    <definedName name="Kto42621Ps17">#REF!</definedName>
    <definedName name="Kto42621Ps18" localSheetId="6">#REF!</definedName>
    <definedName name="Kto42621Ps18" localSheetId="2">#REF!</definedName>
    <definedName name="Kto42621Ps18" localSheetId="1">#REF!</definedName>
    <definedName name="Kto42621Ps18">#REF!</definedName>
    <definedName name="Kto42621Ps19" localSheetId="6">#REF!</definedName>
    <definedName name="Kto42621Ps19" localSheetId="2">#REF!</definedName>
    <definedName name="Kto42621Ps19" localSheetId="1">#REF!</definedName>
    <definedName name="Kto42621Ps19">#REF!</definedName>
    <definedName name="Kto42621Ps2" localSheetId="6">#REF!</definedName>
    <definedName name="Kto42621Ps2" localSheetId="2">#REF!</definedName>
    <definedName name="Kto42621Ps2" localSheetId="1">#REF!</definedName>
    <definedName name="Kto42621Ps2">#REF!</definedName>
    <definedName name="Kto42621Ps20" localSheetId="6">#REF!</definedName>
    <definedName name="Kto42621Ps20" localSheetId="2">#REF!</definedName>
    <definedName name="Kto42621Ps20" localSheetId="1">#REF!</definedName>
    <definedName name="Kto42621Ps20">#REF!</definedName>
    <definedName name="Kto42621Ps21" localSheetId="6">#REF!</definedName>
    <definedName name="Kto42621Ps21" localSheetId="11">#REF!</definedName>
    <definedName name="Kto42621Ps21" localSheetId="2">#REF!</definedName>
    <definedName name="Kto42621Ps21" localSheetId="1">#REF!</definedName>
    <definedName name="Kto42621Ps21">#REF!</definedName>
    <definedName name="Kto42621Ps22" localSheetId="6">#REF!</definedName>
    <definedName name="Kto42621Ps22" localSheetId="2">#REF!</definedName>
    <definedName name="Kto42621Ps22" localSheetId="1">#REF!</definedName>
    <definedName name="Kto42621Ps22">#REF!</definedName>
    <definedName name="Kto42621Ps24" localSheetId="6">#REF!</definedName>
    <definedName name="Kto42621Ps24" localSheetId="2">#REF!</definedName>
    <definedName name="Kto42621Ps24" localSheetId="1">#REF!</definedName>
    <definedName name="Kto42621Ps24">#REF!</definedName>
    <definedName name="Kto42621Ps25" localSheetId="6">#REF!</definedName>
    <definedName name="Kto42621Ps25" localSheetId="2">#REF!</definedName>
    <definedName name="Kto42621Ps25" localSheetId="1">#REF!</definedName>
    <definedName name="Kto42621Ps25">#REF!</definedName>
    <definedName name="Kto42621Ps5" localSheetId="6">#REF!</definedName>
    <definedName name="Kto42621Ps5" localSheetId="2">#REF!</definedName>
    <definedName name="Kto42621Ps5" localSheetId="1">#REF!</definedName>
    <definedName name="Kto42621Ps5">#REF!</definedName>
    <definedName name="Kto42621Ps6" localSheetId="6">#REF!</definedName>
    <definedName name="Kto42621Ps6" localSheetId="2">#REF!</definedName>
    <definedName name="Kto42621Ps6" localSheetId="1">#REF!</definedName>
    <definedName name="Kto42621Ps6">#REF!</definedName>
    <definedName name="Kto42621Ps7" localSheetId="6">#REF!</definedName>
    <definedName name="Kto42621Ps7" localSheetId="2">#REF!</definedName>
    <definedName name="Kto42621Ps7" localSheetId="1">#REF!</definedName>
    <definedName name="Kto42621Ps7">#REF!</definedName>
    <definedName name="Kto42621Ps8" localSheetId="6">#REF!</definedName>
    <definedName name="Kto42621Ps8" localSheetId="2">#REF!</definedName>
    <definedName name="Kto42621Ps8" localSheetId="1">#REF!</definedName>
    <definedName name="Kto42621Ps8">#REF!</definedName>
    <definedName name="Kto42621Ps9" localSheetId="6">#REF!</definedName>
    <definedName name="Kto42621Ps9" localSheetId="11">#REF!</definedName>
    <definedName name="Kto42621Ps9" localSheetId="2">#REF!</definedName>
    <definedName name="Kto42621Ps9" localSheetId="1">#REF!</definedName>
    <definedName name="Kto42621Ps9">#REF!</definedName>
    <definedName name="Kto42621Ps95" localSheetId="6">#REF!</definedName>
    <definedName name="Kto42621Ps95" localSheetId="2">#REF!</definedName>
    <definedName name="Kto42621Ps95" localSheetId="1">#REF!</definedName>
    <definedName name="Kto42621Ps95">#REF!</definedName>
    <definedName name="Kto42634Ps12" localSheetId="6">#REF!</definedName>
    <definedName name="Kto42634Ps12" localSheetId="11">#REF!</definedName>
    <definedName name="Kto42634Ps12" localSheetId="2">#REF!</definedName>
    <definedName name="Kto42634Ps12" localSheetId="1">#REF!</definedName>
    <definedName name="Kto42634Ps12">#REF!</definedName>
    <definedName name="Kto42634Ps13" localSheetId="6">#REF!</definedName>
    <definedName name="Kto42634Ps13" localSheetId="11">#REF!</definedName>
    <definedName name="Kto42634Ps13" localSheetId="2">#REF!</definedName>
    <definedName name="Kto42634Ps13" localSheetId="1">#REF!</definedName>
    <definedName name="Kto42634Ps13">#REF!</definedName>
    <definedName name="Kto42634Ps14" localSheetId="6">#REF!</definedName>
    <definedName name="Kto42634Ps14" localSheetId="11">#REF!</definedName>
    <definedName name="Kto42634Ps14" localSheetId="2">#REF!</definedName>
    <definedName name="Kto42634Ps14" localSheetId="1">#REF!</definedName>
    <definedName name="Kto42634Ps14">#REF!</definedName>
    <definedName name="Kto42634Ps15" localSheetId="6">#REF!</definedName>
    <definedName name="Kto42634Ps15" localSheetId="11">#REF!</definedName>
    <definedName name="Kto42634Ps15" localSheetId="2">#REF!</definedName>
    <definedName name="Kto42634Ps15" localSheetId="1">#REF!</definedName>
    <definedName name="Kto42634Ps15">#REF!</definedName>
    <definedName name="Kto42634Ps16" localSheetId="6">#REF!</definedName>
    <definedName name="Kto42634Ps16" localSheetId="11">#REF!</definedName>
    <definedName name="Kto42634Ps16" localSheetId="2">#REF!</definedName>
    <definedName name="Kto42634Ps16" localSheetId="1">#REF!</definedName>
    <definedName name="Kto42634Ps16">#REF!</definedName>
    <definedName name="Kto42634Ps17" localSheetId="6">#REF!</definedName>
    <definedName name="Kto42634Ps17" localSheetId="11">#REF!</definedName>
    <definedName name="Kto42634Ps17" localSheetId="2">#REF!</definedName>
    <definedName name="Kto42634Ps17" localSheetId="1">#REF!</definedName>
    <definedName name="Kto42634Ps17">#REF!</definedName>
    <definedName name="Kto42634Ps18" localSheetId="6">#REF!</definedName>
    <definedName name="Kto42634Ps18" localSheetId="11">#REF!</definedName>
    <definedName name="Kto42634Ps18" localSheetId="2">#REF!</definedName>
    <definedName name="Kto42634Ps18" localSheetId="1">#REF!</definedName>
    <definedName name="Kto42634Ps18">#REF!</definedName>
    <definedName name="Kto42634Ps19" localSheetId="6">#REF!</definedName>
    <definedName name="Kto42634Ps19" localSheetId="11">#REF!</definedName>
    <definedName name="Kto42634Ps19" localSheetId="2">#REF!</definedName>
    <definedName name="Kto42634Ps19" localSheetId="1">#REF!</definedName>
    <definedName name="Kto42634Ps19">#REF!</definedName>
    <definedName name="Kto42634Ps2" localSheetId="6">#REF!</definedName>
    <definedName name="Kto42634Ps2" localSheetId="11">#REF!</definedName>
    <definedName name="Kto42634Ps2" localSheetId="2">#REF!</definedName>
    <definedName name="Kto42634Ps2" localSheetId="1">#REF!</definedName>
    <definedName name="Kto42634Ps2">#REF!</definedName>
    <definedName name="Kto42634Ps20" localSheetId="6">#REF!</definedName>
    <definedName name="Kto42634Ps20" localSheetId="11">#REF!</definedName>
    <definedName name="Kto42634Ps20" localSheetId="2">#REF!</definedName>
    <definedName name="Kto42634Ps20" localSheetId="1">#REF!</definedName>
    <definedName name="Kto42634Ps20">#REF!</definedName>
    <definedName name="Kto42634Ps21" localSheetId="6">#REF!</definedName>
    <definedName name="Kto42634Ps21" localSheetId="2">#REF!</definedName>
    <definedName name="Kto42634Ps21" localSheetId="1">#REF!</definedName>
    <definedName name="Kto42634Ps21">#REF!</definedName>
    <definedName name="Kto42634Ps22" localSheetId="6">#REF!</definedName>
    <definedName name="Kto42634Ps22" localSheetId="11">#REF!</definedName>
    <definedName name="Kto42634Ps22" localSheetId="2">#REF!</definedName>
    <definedName name="Kto42634Ps22" localSheetId="1">#REF!</definedName>
    <definedName name="Kto42634Ps22">#REF!</definedName>
    <definedName name="Kto42634Ps24" localSheetId="6">#REF!</definedName>
    <definedName name="Kto42634Ps24" localSheetId="11">#REF!</definedName>
    <definedName name="Kto42634Ps24" localSheetId="2">#REF!</definedName>
    <definedName name="Kto42634Ps24" localSheetId="1">#REF!</definedName>
    <definedName name="Kto42634Ps24">#REF!</definedName>
    <definedName name="Kto42634Ps25" localSheetId="6">#REF!</definedName>
    <definedName name="Kto42634Ps25" localSheetId="11">#REF!</definedName>
    <definedName name="Kto42634Ps25" localSheetId="2">#REF!</definedName>
    <definedName name="Kto42634Ps25" localSheetId="1">#REF!</definedName>
    <definedName name="Kto42634Ps25">#REF!</definedName>
    <definedName name="Kto42634Ps5" localSheetId="6">#REF!</definedName>
    <definedName name="Kto42634Ps5" localSheetId="11">#REF!</definedName>
    <definedName name="Kto42634Ps5" localSheetId="2">#REF!</definedName>
    <definedName name="Kto42634Ps5" localSheetId="1">#REF!</definedName>
    <definedName name="Kto42634Ps5">#REF!</definedName>
    <definedName name="Kto42634Ps6" localSheetId="6">#REF!</definedName>
    <definedName name="Kto42634Ps6" localSheetId="11">#REF!</definedName>
    <definedName name="Kto42634Ps6" localSheetId="2">#REF!</definedName>
    <definedName name="Kto42634Ps6" localSheetId="1">#REF!</definedName>
    <definedName name="Kto42634Ps6">#REF!</definedName>
    <definedName name="Kto42634Ps7" localSheetId="6">#REF!</definedName>
    <definedName name="Kto42634Ps7" localSheetId="11">#REF!</definedName>
    <definedName name="Kto42634Ps7" localSheetId="2">#REF!</definedName>
    <definedName name="Kto42634Ps7" localSheetId="1">#REF!</definedName>
    <definedName name="Kto42634Ps7">#REF!</definedName>
    <definedName name="Kto42634Ps8" localSheetId="6">#REF!</definedName>
    <definedName name="Kto42634Ps8" localSheetId="11">#REF!</definedName>
    <definedName name="Kto42634Ps8" localSheetId="2">#REF!</definedName>
    <definedName name="Kto42634Ps8" localSheetId="1">#REF!</definedName>
    <definedName name="Kto42634Ps8">#REF!</definedName>
    <definedName name="Kto42634Ps9" localSheetId="6">#REF!</definedName>
    <definedName name="Kto42634Ps9" localSheetId="2">#REF!</definedName>
    <definedName name="Kto42634Ps9" localSheetId="1">#REF!</definedName>
    <definedName name="Kto42634Ps9">#REF!</definedName>
    <definedName name="Kto42634Ps95" localSheetId="6">#REF!</definedName>
    <definedName name="Kto42634Ps95" localSheetId="11">#REF!</definedName>
    <definedName name="Kto42634Ps95" localSheetId="2">#REF!</definedName>
    <definedName name="Kto42634Ps95" localSheetId="1">#REF!</definedName>
    <definedName name="Kto42634Ps95">#REF!</definedName>
    <definedName name="Kto4264Ps12" localSheetId="6">#REF!</definedName>
    <definedName name="Kto4264Ps12" localSheetId="2">#REF!</definedName>
    <definedName name="Kto4264Ps12" localSheetId="1">#REF!</definedName>
    <definedName name="Kto4264Ps12">#REF!</definedName>
    <definedName name="Kto4264Ps13" localSheetId="6">#REF!</definedName>
    <definedName name="Kto4264Ps13" localSheetId="2">#REF!</definedName>
    <definedName name="Kto4264Ps13" localSheetId="1">#REF!</definedName>
    <definedName name="Kto4264Ps13">#REF!</definedName>
    <definedName name="Kto4264Ps14" localSheetId="6">#REF!</definedName>
    <definedName name="Kto4264Ps14" localSheetId="2">#REF!</definedName>
    <definedName name="Kto4264Ps14" localSheetId="1">#REF!</definedName>
    <definedName name="Kto4264Ps14">#REF!</definedName>
    <definedName name="Kto4264Ps15" localSheetId="6">#REF!</definedName>
    <definedName name="Kto4264Ps15" localSheetId="2">#REF!</definedName>
    <definedName name="Kto4264Ps15" localSheetId="1">#REF!</definedName>
    <definedName name="Kto4264Ps15">#REF!</definedName>
    <definedName name="Kto4264Ps16" localSheetId="6">#REF!</definedName>
    <definedName name="Kto4264Ps16" localSheetId="2">#REF!</definedName>
    <definedName name="Kto4264Ps16" localSheetId="1">#REF!</definedName>
    <definedName name="Kto4264Ps16">#REF!</definedName>
    <definedName name="Kto4264Ps17" localSheetId="6">#REF!</definedName>
    <definedName name="Kto4264Ps17" localSheetId="2">#REF!</definedName>
    <definedName name="Kto4264Ps17" localSheetId="1">#REF!</definedName>
    <definedName name="Kto4264Ps17">#REF!</definedName>
    <definedName name="Kto4264Ps18" localSheetId="6">#REF!</definedName>
    <definedName name="Kto4264Ps18" localSheetId="2">#REF!</definedName>
    <definedName name="Kto4264Ps18" localSheetId="1">#REF!</definedName>
    <definedName name="Kto4264Ps18">#REF!</definedName>
    <definedName name="Kto4264Ps19" localSheetId="6">#REF!</definedName>
    <definedName name="Kto4264Ps19" localSheetId="2">#REF!</definedName>
    <definedName name="Kto4264Ps19" localSheetId="1">#REF!</definedName>
    <definedName name="Kto4264Ps19">#REF!</definedName>
    <definedName name="Kto4264Ps2" localSheetId="6">#REF!</definedName>
    <definedName name="Kto4264Ps2" localSheetId="2">#REF!</definedName>
    <definedName name="Kto4264Ps2" localSheetId="1">#REF!</definedName>
    <definedName name="Kto4264Ps2">#REF!</definedName>
    <definedName name="Kto4264Ps20" localSheetId="6">#REF!</definedName>
    <definedName name="Kto4264Ps20" localSheetId="2">#REF!</definedName>
    <definedName name="Kto4264Ps20" localSheetId="1">#REF!</definedName>
    <definedName name="Kto4264Ps20">#REF!</definedName>
    <definedName name="Kto4264Ps21" localSheetId="6">#REF!</definedName>
    <definedName name="Kto4264Ps21" localSheetId="2">#REF!</definedName>
    <definedName name="Kto4264Ps21" localSheetId="1">#REF!</definedName>
    <definedName name="Kto4264Ps21">#REF!</definedName>
    <definedName name="Kto4264Ps22" localSheetId="6">#REF!</definedName>
    <definedName name="Kto4264Ps22" localSheetId="2">#REF!</definedName>
    <definedName name="Kto4264Ps22" localSheetId="1">#REF!</definedName>
    <definedName name="Kto4264Ps22">#REF!</definedName>
    <definedName name="Kto4264Ps24" localSheetId="6">#REF!</definedName>
    <definedName name="Kto4264Ps24" localSheetId="2">#REF!</definedName>
    <definedName name="Kto4264Ps24" localSheetId="1">#REF!</definedName>
    <definedName name="Kto4264Ps24">#REF!</definedName>
    <definedName name="Kto4264Ps25" localSheetId="6">#REF!</definedName>
    <definedName name="Kto4264Ps25" localSheetId="2">#REF!</definedName>
    <definedName name="Kto4264Ps25" localSheetId="1">#REF!</definedName>
    <definedName name="Kto4264Ps25">#REF!</definedName>
    <definedName name="Kto4264Ps5" localSheetId="6">#REF!</definedName>
    <definedName name="Kto4264Ps5" localSheetId="2">#REF!</definedName>
    <definedName name="Kto4264Ps5" localSheetId="1">#REF!</definedName>
    <definedName name="Kto4264Ps5">#REF!</definedName>
    <definedName name="Kto4264Ps6" localSheetId="6">#REF!</definedName>
    <definedName name="Kto4264Ps6" localSheetId="2">#REF!</definedName>
    <definedName name="Kto4264Ps6" localSheetId="1">#REF!</definedName>
    <definedName name="Kto4264Ps6">#REF!</definedName>
    <definedName name="Kto4264Ps7" localSheetId="6">#REF!</definedName>
    <definedName name="Kto4264Ps7" localSheetId="2">#REF!</definedName>
    <definedName name="Kto4264Ps7" localSheetId="1">#REF!</definedName>
    <definedName name="Kto4264Ps7">#REF!</definedName>
    <definedName name="Kto4264Ps8" localSheetId="6">#REF!</definedName>
    <definedName name="Kto4264Ps8" localSheetId="2">#REF!</definedName>
    <definedName name="Kto4264Ps8" localSheetId="1">#REF!</definedName>
    <definedName name="Kto4264Ps8">#REF!</definedName>
    <definedName name="Kto4264Ps9" localSheetId="6">#REF!</definedName>
    <definedName name="Kto4264Ps9" localSheetId="2">#REF!</definedName>
    <definedName name="Kto4264Ps9" localSheetId="1">#REF!</definedName>
    <definedName name="Kto4264Ps9">#REF!</definedName>
    <definedName name="Kto4264Ps95" localSheetId="6">#REF!</definedName>
    <definedName name="Kto4264Ps95" localSheetId="2">#REF!</definedName>
    <definedName name="Kto4264Ps95" localSheetId="1">#REF!</definedName>
    <definedName name="Kto4264Ps95">#REF!</definedName>
    <definedName name="Kto451Ps12" localSheetId="6">#REF!</definedName>
    <definedName name="Kto451Ps12" localSheetId="2">#REF!</definedName>
    <definedName name="Kto451Ps12" localSheetId="1">#REF!</definedName>
    <definedName name="Kto451Ps12">#REF!</definedName>
    <definedName name="Kto451Ps13" localSheetId="6">#REF!</definedName>
    <definedName name="Kto451Ps13" localSheetId="2">#REF!</definedName>
    <definedName name="Kto451Ps13" localSheetId="1">#REF!</definedName>
    <definedName name="Kto451Ps13">#REF!</definedName>
    <definedName name="Kto451Ps14" localSheetId="6">#REF!</definedName>
    <definedName name="Kto451Ps14" localSheetId="2">#REF!</definedName>
    <definedName name="Kto451Ps14" localSheetId="1">#REF!</definedName>
    <definedName name="Kto451Ps14">#REF!</definedName>
    <definedName name="Kto451Ps15" localSheetId="6">#REF!</definedName>
    <definedName name="Kto451Ps15" localSheetId="2">#REF!</definedName>
    <definedName name="Kto451Ps15" localSheetId="1">#REF!</definedName>
    <definedName name="Kto451Ps15">#REF!</definedName>
    <definedName name="Kto451Ps16" localSheetId="6">#REF!</definedName>
    <definedName name="Kto451Ps16" localSheetId="2">#REF!</definedName>
    <definedName name="Kto451Ps16" localSheetId="1">#REF!</definedName>
    <definedName name="Kto451Ps16">#REF!</definedName>
    <definedName name="Kto451Ps17" localSheetId="6">#REF!</definedName>
    <definedName name="Kto451Ps17" localSheetId="2">#REF!</definedName>
    <definedName name="Kto451Ps17" localSheetId="1">#REF!</definedName>
    <definedName name="Kto451Ps17">#REF!</definedName>
    <definedName name="Kto451Ps18" localSheetId="6">#REF!</definedName>
    <definedName name="Kto451Ps18" localSheetId="2">#REF!</definedName>
    <definedName name="Kto451Ps18" localSheetId="1">#REF!</definedName>
    <definedName name="Kto451Ps18">#REF!</definedName>
    <definedName name="Kto451Ps19" localSheetId="6">#REF!</definedName>
    <definedName name="Kto451Ps19" localSheetId="2">#REF!</definedName>
    <definedName name="Kto451Ps19" localSheetId="1">#REF!</definedName>
    <definedName name="Kto451Ps19">#REF!</definedName>
    <definedName name="Kto451Ps2" localSheetId="6">#REF!</definedName>
    <definedName name="Kto451Ps2" localSheetId="2">#REF!</definedName>
    <definedName name="Kto451Ps2" localSheetId="1">#REF!</definedName>
    <definedName name="Kto451Ps2">#REF!</definedName>
    <definedName name="Kto451Ps20" localSheetId="6">#REF!</definedName>
    <definedName name="Kto451Ps20" localSheetId="2">#REF!</definedName>
    <definedName name="Kto451Ps20" localSheetId="1">#REF!</definedName>
    <definedName name="Kto451Ps20">#REF!</definedName>
    <definedName name="Kto451Ps21" localSheetId="6">#REF!</definedName>
    <definedName name="Kto451Ps21" localSheetId="2">#REF!</definedName>
    <definedName name="Kto451Ps21" localSheetId="1">#REF!</definedName>
    <definedName name="Kto451Ps21">#REF!</definedName>
    <definedName name="Kto451Ps22" localSheetId="6">#REF!</definedName>
    <definedName name="Kto451Ps22" localSheetId="2">#REF!</definedName>
    <definedName name="Kto451Ps22" localSheetId="1">#REF!</definedName>
    <definedName name="Kto451Ps22">#REF!</definedName>
    <definedName name="Kto451Ps24" localSheetId="6">#REF!</definedName>
    <definedName name="Kto451Ps24" localSheetId="2">#REF!</definedName>
    <definedName name="Kto451Ps24" localSheetId="1">#REF!</definedName>
    <definedName name="Kto451Ps24">#REF!</definedName>
    <definedName name="Kto451Ps25" localSheetId="6">#REF!</definedName>
    <definedName name="Kto451Ps25" localSheetId="2">#REF!</definedName>
    <definedName name="Kto451Ps25" localSheetId="1">#REF!</definedName>
    <definedName name="Kto451Ps25">#REF!</definedName>
    <definedName name="Kto451Ps5" localSheetId="6">#REF!</definedName>
    <definedName name="Kto451Ps5" localSheetId="2">#REF!</definedName>
    <definedName name="Kto451Ps5" localSheetId="1">#REF!</definedName>
    <definedName name="Kto451Ps5">#REF!</definedName>
    <definedName name="Kto451Ps6" localSheetId="6">#REF!</definedName>
    <definedName name="Kto451Ps6" localSheetId="2">#REF!</definedName>
    <definedName name="Kto451Ps6" localSheetId="1">#REF!</definedName>
    <definedName name="Kto451Ps6">#REF!</definedName>
    <definedName name="Kto451Ps7" localSheetId="6">#REF!</definedName>
    <definedName name="Kto451Ps7" localSheetId="2">#REF!</definedName>
    <definedName name="Kto451Ps7" localSheetId="1">#REF!</definedName>
    <definedName name="Kto451Ps7">#REF!</definedName>
    <definedName name="Kto451Ps8" localSheetId="6">#REF!</definedName>
    <definedName name="Kto451Ps8" localSheetId="2">#REF!</definedName>
    <definedName name="Kto451Ps8" localSheetId="1">#REF!</definedName>
    <definedName name="Kto451Ps8">#REF!</definedName>
    <definedName name="Kto451Ps9" localSheetId="6">#REF!</definedName>
    <definedName name="Kto451Ps9" localSheetId="2">#REF!</definedName>
    <definedName name="Kto451Ps9" localSheetId="1">#REF!</definedName>
    <definedName name="Kto451Ps9">#REF!</definedName>
    <definedName name="Kto451Ps95" localSheetId="6">#REF!</definedName>
    <definedName name="Kto451Ps95" localSheetId="2">#REF!</definedName>
    <definedName name="Kto451Ps95" localSheetId="1">#REF!</definedName>
    <definedName name="Kto451Ps95">#REF!</definedName>
    <definedName name="Kto452Ps12" localSheetId="6">#REF!</definedName>
    <definedName name="Kto452Ps12" localSheetId="11">#REF!</definedName>
    <definedName name="Kto452Ps12" localSheetId="2">#REF!</definedName>
    <definedName name="Kto452Ps12" localSheetId="1">#REF!</definedName>
    <definedName name="Kto452Ps12">#REF!</definedName>
    <definedName name="Kto452Ps13" localSheetId="6">#REF!</definedName>
    <definedName name="Kto452Ps13" localSheetId="11">#REF!</definedName>
    <definedName name="Kto452Ps13" localSheetId="2">#REF!</definedName>
    <definedName name="Kto452Ps13" localSheetId="1">#REF!</definedName>
    <definedName name="Kto452Ps13">#REF!</definedName>
    <definedName name="Kto452Ps14" localSheetId="6">#REF!</definedName>
    <definedName name="Kto452Ps14" localSheetId="11">#REF!</definedName>
    <definedName name="Kto452Ps14" localSheetId="2">#REF!</definedName>
    <definedName name="Kto452Ps14" localSheetId="1">#REF!</definedName>
    <definedName name="Kto452Ps14">#REF!</definedName>
    <definedName name="Kto452Ps15" localSheetId="6">#REF!</definedName>
    <definedName name="Kto452Ps15" localSheetId="11">#REF!</definedName>
    <definedName name="Kto452Ps15" localSheetId="2">#REF!</definedName>
    <definedName name="Kto452Ps15" localSheetId="1">#REF!</definedName>
    <definedName name="Kto452Ps15">#REF!</definedName>
    <definedName name="Kto452Ps16" localSheetId="6">#REF!</definedName>
    <definedName name="Kto452Ps16" localSheetId="11">#REF!</definedName>
    <definedName name="Kto452Ps16" localSheetId="2">#REF!</definedName>
    <definedName name="Kto452Ps16" localSheetId="1">#REF!</definedName>
    <definedName name="Kto452Ps16">#REF!</definedName>
    <definedName name="Kto452Ps17" localSheetId="6">#REF!</definedName>
    <definedName name="Kto452Ps17" localSheetId="11">#REF!</definedName>
    <definedName name="Kto452Ps17" localSheetId="2">#REF!</definedName>
    <definedName name="Kto452Ps17" localSheetId="1">#REF!</definedName>
    <definedName name="Kto452Ps17">#REF!</definedName>
    <definedName name="Kto452Ps18" localSheetId="6">#REF!</definedName>
    <definedName name="Kto452Ps18" localSheetId="11">#REF!</definedName>
    <definedName name="Kto452Ps18" localSheetId="2">#REF!</definedName>
    <definedName name="Kto452Ps18" localSheetId="1">#REF!</definedName>
    <definedName name="Kto452Ps18">#REF!</definedName>
    <definedName name="Kto452Ps19" localSheetId="6">#REF!</definedName>
    <definedName name="Kto452Ps19" localSheetId="11">#REF!</definedName>
    <definedName name="Kto452Ps19" localSheetId="2">#REF!</definedName>
    <definedName name="Kto452Ps19" localSheetId="1">#REF!</definedName>
    <definedName name="Kto452Ps19">#REF!</definedName>
    <definedName name="Kto452Ps2" localSheetId="6">#REF!</definedName>
    <definedName name="Kto452Ps2" localSheetId="11">#REF!</definedName>
    <definedName name="Kto452Ps2" localSheetId="2">#REF!</definedName>
    <definedName name="Kto452Ps2" localSheetId="1">#REF!</definedName>
    <definedName name="Kto452Ps2">#REF!</definedName>
    <definedName name="Kto452Ps20" localSheetId="6">#REF!</definedName>
    <definedName name="Kto452Ps20" localSheetId="11">#REF!</definedName>
    <definedName name="Kto452Ps20" localSheetId="2">#REF!</definedName>
    <definedName name="Kto452Ps20" localSheetId="1">#REF!</definedName>
    <definedName name="Kto452Ps20">#REF!</definedName>
    <definedName name="Kto452Ps21" localSheetId="6">#REF!</definedName>
    <definedName name="Kto452Ps21" localSheetId="2">#REF!</definedName>
    <definedName name="Kto452Ps21" localSheetId="1">#REF!</definedName>
    <definedName name="Kto452Ps21">#REF!</definedName>
    <definedName name="Kto452Ps22" localSheetId="6">#REF!</definedName>
    <definedName name="Kto452Ps22" localSheetId="11">#REF!</definedName>
    <definedName name="Kto452Ps22" localSheetId="2">#REF!</definedName>
    <definedName name="Kto452Ps22" localSheetId="1">#REF!</definedName>
    <definedName name="Kto452Ps22">#REF!</definedName>
    <definedName name="Kto452Ps24" localSheetId="6">#REF!</definedName>
    <definedName name="Kto452Ps24" localSheetId="11">#REF!</definedName>
    <definedName name="Kto452Ps24" localSheetId="2">#REF!</definedName>
    <definedName name="Kto452Ps24" localSheetId="1">#REF!</definedName>
    <definedName name="Kto452Ps24">#REF!</definedName>
    <definedName name="Kto452Ps25" localSheetId="6">#REF!</definedName>
    <definedName name="Kto452Ps25" localSheetId="11">#REF!</definedName>
    <definedName name="Kto452Ps25" localSheetId="2">#REF!</definedName>
    <definedName name="Kto452Ps25" localSheetId="1">#REF!</definedName>
    <definedName name="Kto452Ps25">#REF!</definedName>
    <definedName name="Kto452Ps5" localSheetId="6">#REF!</definedName>
    <definedName name="Kto452Ps5" localSheetId="11">#REF!</definedName>
    <definedName name="Kto452Ps5" localSheetId="2">#REF!</definedName>
    <definedName name="Kto452Ps5" localSheetId="1">#REF!</definedName>
    <definedName name="Kto452Ps5">#REF!</definedName>
    <definedName name="Kto452Ps6" localSheetId="6">#REF!</definedName>
    <definedName name="Kto452Ps6" localSheetId="11">#REF!</definedName>
    <definedName name="Kto452Ps6" localSheetId="2">#REF!</definedName>
    <definedName name="Kto452Ps6" localSheetId="1">#REF!</definedName>
    <definedName name="Kto452Ps6">#REF!</definedName>
    <definedName name="Kto452Ps7" localSheetId="6">#REF!</definedName>
    <definedName name="Kto452Ps7" localSheetId="11">#REF!</definedName>
    <definedName name="Kto452Ps7" localSheetId="2">#REF!</definedName>
    <definedName name="Kto452Ps7" localSheetId="1">#REF!</definedName>
    <definedName name="Kto452Ps7">#REF!</definedName>
    <definedName name="Kto452Ps8" localSheetId="6">#REF!</definedName>
    <definedName name="Kto452Ps8" localSheetId="11">#REF!</definedName>
    <definedName name="Kto452Ps8" localSheetId="2">#REF!</definedName>
    <definedName name="Kto452Ps8" localSheetId="1">#REF!</definedName>
    <definedName name="Kto452Ps8">#REF!</definedName>
    <definedName name="Kto452Ps9" localSheetId="6">#REF!</definedName>
    <definedName name="Kto452Ps9" localSheetId="2">#REF!</definedName>
    <definedName name="Kto452Ps9" localSheetId="1">#REF!</definedName>
    <definedName name="Kto452Ps9">#REF!</definedName>
    <definedName name="Kto452Ps95" localSheetId="6">#REF!</definedName>
    <definedName name="Kto452Ps95" localSheetId="11">#REF!</definedName>
    <definedName name="Kto452Ps95" localSheetId="2">#REF!</definedName>
    <definedName name="Kto452Ps95" localSheetId="1">#REF!</definedName>
    <definedName name="Kto452Ps95">#REF!</definedName>
    <definedName name="Kto453Ps12" localSheetId="6">#REF!</definedName>
    <definedName name="Kto453Ps12" localSheetId="11">#REF!</definedName>
    <definedName name="Kto453Ps12" localSheetId="2">#REF!</definedName>
    <definedName name="Kto453Ps12" localSheetId="1">#REF!</definedName>
    <definedName name="Kto453Ps12">#REF!</definedName>
    <definedName name="Kto453Ps13" localSheetId="6">#REF!</definedName>
    <definedName name="Kto453Ps13" localSheetId="11">#REF!</definedName>
    <definedName name="Kto453Ps13" localSheetId="2">#REF!</definedName>
    <definedName name="Kto453Ps13" localSheetId="1">#REF!</definedName>
    <definedName name="Kto453Ps13">#REF!</definedName>
    <definedName name="Kto453Ps14" localSheetId="6">#REF!</definedName>
    <definedName name="Kto453Ps14" localSheetId="11">#REF!</definedName>
    <definedName name="Kto453Ps14" localSheetId="2">#REF!</definedName>
    <definedName name="Kto453Ps14" localSheetId="1">#REF!</definedName>
    <definedName name="Kto453Ps14">#REF!</definedName>
    <definedName name="Kto453Ps15" localSheetId="6">#REF!</definedName>
    <definedName name="Kto453Ps15" localSheetId="11">#REF!</definedName>
    <definedName name="Kto453Ps15" localSheetId="2">#REF!</definedName>
    <definedName name="Kto453Ps15" localSheetId="1">#REF!</definedName>
    <definedName name="Kto453Ps15">#REF!</definedName>
    <definedName name="Kto453Ps16" localSheetId="6">#REF!</definedName>
    <definedName name="Kto453Ps16" localSheetId="11">#REF!</definedName>
    <definedName name="Kto453Ps16" localSheetId="2">#REF!</definedName>
    <definedName name="Kto453Ps16" localSheetId="1">#REF!</definedName>
    <definedName name="Kto453Ps16">#REF!</definedName>
    <definedName name="Kto453Ps17" localSheetId="6">#REF!</definedName>
    <definedName name="Kto453Ps17" localSheetId="11">#REF!</definedName>
    <definedName name="Kto453Ps17" localSheetId="2">#REF!</definedName>
    <definedName name="Kto453Ps17" localSheetId="1">#REF!</definedName>
    <definedName name="Kto453Ps17">#REF!</definedName>
    <definedName name="Kto453Ps18" localSheetId="6">#REF!</definedName>
    <definedName name="Kto453Ps18" localSheetId="11">#REF!</definedName>
    <definedName name="Kto453Ps18" localSheetId="2">#REF!</definedName>
    <definedName name="Kto453Ps18" localSheetId="1">#REF!</definedName>
    <definedName name="Kto453Ps18">#REF!</definedName>
    <definedName name="Kto453Ps19" localSheetId="6">#REF!</definedName>
    <definedName name="Kto453Ps19" localSheetId="11">#REF!</definedName>
    <definedName name="Kto453Ps19" localSheetId="2">#REF!</definedName>
    <definedName name="Kto453Ps19" localSheetId="1">#REF!</definedName>
    <definedName name="Kto453Ps19">#REF!</definedName>
    <definedName name="Kto453Ps2" localSheetId="6">#REF!</definedName>
    <definedName name="Kto453Ps2" localSheetId="11">#REF!</definedName>
    <definedName name="Kto453Ps2" localSheetId="2">#REF!</definedName>
    <definedName name="Kto453Ps2" localSheetId="1">#REF!</definedName>
    <definedName name="Kto453Ps2">#REF!</definedName>
    <definedName name="Kto453Ps20" localSheetId="6">#REF!</definedName>
    <definedName name="Kto453Ps20" localSheetId="11">#REF!</definedName>
    <definedName name="Kto453Ps20" localSheetId="2">#REF!</definedName>
    <definedName name="Kto453Ps20" localSheetId="1">#REF!</definedName>
    <definedName name="Kto453Ps20">#REF!</definedName>
    <definedName name="Kto453Ps21" localSheetId="6">#REF!</definedName>
    <definedName name="Kto453Ps21" localSheetId="2">#REF!</definedName>
    <definedName name="Kto453Ps21" localSheetId="1">#REF!</definedName>
    <definedName name="Kto453Ps21">#REF!</definedName>
    <definedName name="Kto453Ps22" localSheetId="6">#REF!</definedName>
    <definedName name="Kto453Ps22" localSheetId="11">#REF!</definedName>
    <definedName name="Kto453Ps22" localSheetId="2">#REF!</definedName>
    <definedName name="Kto453Ps22" localSheetId="1">#REF!</definedName>
    <definedName name="Kto453Ps22">#REF!</definedName>
    <definedName name="Kto453Ps24" localSheetId="6">#REF!</definedName>
    <definedName name="Kto453Ps24" localSheetId="11">#REF!</definedName>
    <definedName name="Kto453Ps24" localSheetId="2">#REF!</definedName>
    <definedName name="Kto453Ps24" localSheetId="1">#REF!</definedName>
    <definedName name="Kto453Ps24">#REF!</definedName>
    <definedName name="Kto453Ps25" localSheetId="6">#REF!</definedName>
    <definedName name="Kto453Ps25" localSheetId="11">#REF!</definedName>
    <definedName name="Kto453Ps25" localSheetId="2">#REF!</definedName>
    <definedName name="Kto453Ps25" localSheetId="1">#REF!</definedName>
    <definedName name="Kto453Ps25">#REF!</definedName>
    <definedName name="Kto453Ps5" localSheetId="6">#REF!</definedName>
    <definedName name="Kto453Ps5" localSheetId="11">#REF!</definedName>
    <definedName name="Kto453Ps5" localSheetId="2">#REF!</definedName>
    <definedName name="Kto453Ps5" localSheetId="1">#REF!</definedName>
    <definedName name="Kto453Ps5">#REF!</definedName>
    <definedName name="Kto453Ps6" localSheetId="6">#REF!</definedName>
    <definedName name="Kto453Ps6" localSheetId="11">#REF!</definedName>
    <definedName name="Kto453Ps6" localSheetId="2">#REF!</definedName>
    <definedName name="Kto453Ps6" localSheetId="1">#REF!</definedName>
    <definedName name="Kto453Ps6">#REF!</definedName>
    <definedName name="Kto453Ps7" localSheetId="6">#REF!</definedName>
    <definedName name="Kto453Ps7" localSheetId="11">#REF!</definedName>
    <definedName name="Kto453Ps7" localSheetId="2">#REF!</definedName>
    <definedName name="Kto453Ps7" localSheetId="1">#REF!</definedName>
    <definedName name="Kto453Ps7">#REF!</definedName>
    <definedName name="Kto453Ps8" localSheetId="6">#REF!</definedName>
    <definedName name="Kto453Ps8" localSheetId="11">#REF!</definedName>
    <definedName name="Kto453Ps8" localSheetId="2">#REF!</definedName>
    <definedName name="Kto453Ps8" localSheetId="1">#REF!</definedName>
    <definedName name="Kto453Ps8">#REF!</definedName>
    <definedName name="Kto453Ps9" localSheetId="6">#REF!</definedName>
    <definedName name="Kto453Ps9" localSheetId="2">#REF!</definedName>
    <definedName name="Kto453Ps9" localSheetId="1">#REF!</definedName>
    <definedName name="Kto453Ps9">#REF!</definedName>
    <definedName name="Kto453Ps95" localSheetId="6">#REF!</definedName>
    <definedName name="Kto453Ps95" localSheetId="11">#REF!</definedName>
    <definedName name="Kto453Ps95" localSheetId="2">#REF!</definedName>
    <definedName name="Kto453Ps95" localSheetId="1">#REF!</definedName>
    <definedName name="Kto453Ps95">#REF!</definedName>
    <definedName name="Kto454Ps12" localSheetId="6">#REF!</definedName>
    <definedName name="Kto454Ps12" localSheetId="11">#REF!</definedName>
    <definedName name="Kto454Ps12" localSheetId="2">#REF!</definedName>
    <definedName name="Kto454Ps12" localSheetId="1">#REF!</definedName>
    <definedName name="Kto454Ps12">#REF!</definedName>
    <definedName name="Kto454Ps13" localSheetId="6">#REF!</definedName>
    <definedName name="Kto454Ps13" localSheetId="11">#REF!</definedName>
    <definedName name="Kto454Ps13" localSheetId="2">#REF!</definedName>
    <definedName name="Kto454Ps13" localSheetId="1">#REF!</definedName>
    <definedName name="Kto454Ps13">#REF!</definedName>
    <definedName name="Kto454Ps14" localSheetId="6">#REF!</definedName>
    <definedName name="Kto454Ps14" localSheetId="11">#REF!</definedName>
    <definedName name="Kto454Ps14" localSheetId="2">#REF!</definedName>
    <definedName name="Kto454Ps14" localSheetId="1">#REF!</definedName>
    <definedName name="Kto454Ps14">#REF!</definedName>
    <definedName name="Kto454Ps15" localSheetId="6">#REF!</definedName>
    <definedName name="Kto454Ps15" localSheetId="11">#REF!</definedName>
    <definedName name="Kto454Ps15" localSheetId="2">#REF!</definedName>
    <definedName name="Kto454Ps15" localSheetId="1">#REF!</definedName>
    <definedName name="Kto454Ps15">#REF!</definedName>
    <definedName name="Kto454Ps16" localSheetId="6">#REF!</definedName>
    <definedName name="Kto454Ps16" localSheetId="11">#REF!</definedName>
    <definedName name="Kto454Ps16" localSheetId="2">#REF!</definedName>
    <definedName name="Kto454Ps16" localSheetId="1">#REF!</definedName>
    <definedName name="Kto454Ps16">#REF!</definedName>
    <definedName name="Kto454Ps17" localSheetId="6">#REF!</definedName>
    <definedName name="Kto454Ps17" localSheetId="11">#REF!</definedName>
    <definedName name="Kto454Ps17" localSheetId="2">#REF!</definedName>
    <definedName name="Kto454Ps17" localSheetId="1">#REF!</definedName>
    <definedName name="Kto454Ps17">#REF!</definedName>
    <definedName name="Kto454Ps18" localSheetId="6">#REF!</definedName>
    <definedName name="Kto454Ps18" localSheetId="11">#REF!</definedName>
    <definedName name="Kto454Ps18" localSheetId="2">#REF!</definedName>
    <definedName name="Kto454Ps18" localSheetId="1">#REF!</definedName>
    <definedName name="Kto454Ps18">#REF!</definedName>
    <definedName name="Kto454Ps19" localSheetId="6">#REF!</definedName>
    <definedName name="Kto454Ps19" localSheetId="11">#REF!</definedName>
    <definedName name="Kto454Ps19" localSheetId="2">#REF!</definedName>
    <definedName name="Kto454Ps19" localSheetId="1">#REF!</definedName>
    <definedName name="Kto454Ps19">#REF!</definedName>
    <definedName name="Kto454Ps2" localSheetId="6">#REF!</definedName>
    <definedName name="Kto454Ps2" localSheetId="11">#REF!</definedName>
    <definedName name="Kto454Ps2" localSheetId="2">#REF!</definedName>
    <definedName name="Kto454Ps2" localSheetId="1">#REF!</definedName>
    <definedName name="Kto454Ps2">#REF!</definedName>
    <definedName name="Kto454Ps20" localSheetId="6">#REF!</definedName>
    <definedName name="Kto454Ps20" localSheetId="11">#REF!</definedName>
    <definedName name="Kto454Ps20" localSheetId="2">#REF!</definedName>
    <definedName name="Kto454Ps20" localSheetId="1">#REF!</definedName>
    <definedName name="Kto454Ps20">#REF!</definedName>
    <definedName name="Kto454Ps21" localSheetId="6">#REF!</definedName>
    <definedName name="Kto454Ps21" localSheetId="2">#REF!</definedName>
    <definedName name="Kto454Ps21" localSheetId="1">#REF!</definedName>
    <definedName name="Kto454Ps21">#REF!</definedName>
    <definedName name="Kto454Ps22" localSheetId="6">#REF!</definedName>
    <definedName name="Kto454Ps22" localSheetId="11">#REF!</definedName>
    <definedName name="Kto454Ps22" localSheetId="2">#REF!</definedName>
    <definedName name="Kto454Ps22" localSheetId="1">#REF!</definedName>
    <definedName name="Kto454Ps22">#REF!</definedName>
    <definedName name="Kto454Ps24" localSheetId="6">#REF!</definedName>
    <definedName name="Kto454Ps24" localSheetId="11">#REF!</definedName>
    <definedName name="Kto454Ps24" localSheetId="2">#REF!</definedName>
    <definedName name="Kto454Ps24" localSheetId="1">#REF!</definedName>
    <definedName name="Kto454Ps24">#REF!</definedName>
    <definedName name="Kto454Ps25" localSheetId="6">#REF!</definedName>
    <definedName name="Kto454Ps25" localSheetId="11">#REF!</definedName>
    <definedName name="Kto454Ps25" localSheetId="2">#REF!</definedName>
    <definedName name="Kto454Ps25" localSheetId="1">#REF!</definedName>
    <definedName name="Kto454Ps25">#REF!</definedName>
    <definedName name="Kto454Ps5" localSheetId="6">#REF!</definedName>
    <definedName name="Kto454Ps5" localSheetId="11">#REF!</definedName>
    <definedName name="Kto454Ps5" localSheetId="2">#REF!</definedName>
    <definedName name="Kto454Ps5" localSheetId="1">#REF!</definedName>
    <definedName name="Kto454Ps5">#REF!</definedName>
    <definedName name="Kto454Ps6" localSheetId="6">#REF!</definedName>
    <definedName name="Kto454Ps6" localSheetId="11">#REF!</definedName>
    <definedName name="Kto454Ps6" localSheetId="2">#REF!</definedName>
    <definedName name="Kto454Ps6" localSheetId="1">#REF!</definedName>
    <definedName name="Kto454Ps6">#REF!</definedName>
    <definedName name="Kto454Ps7" localSheetId="6">#REF!</definedName>
    <definedName name="Kto454Ps7" localSheetId="11">#REF!</definedName>
    <definedName name="Kto454Ps7" localSheetId="2">#REF!</definedName>
    <definedName name="Kto454Ps7" localSheetId="1">#REF!</definedName>
    <definedName name="Kto454Ps7">#REF!</definedName>
    <definedName name="Kto454Ps8" localSheetId="6">#REF!</definedName>
    <definedName name="Kto454Ps8" localSheetId="11">#REF!</definedName>
    <definedName name="Kto454Ps8" localSheetId="2">#REF!</definedName>
    <definedName name="Kto454Ps8" localSheetId="1">#REF!</definedName>
    <definedName name="Kto454Ps8">#REF!</definedName>
    <definedName name="Kto454Ps9" localSheetId="6">#REF!</definedName>
    <definedName name="Kto454Ps9" localSheetId="2">#REF!</definedName>
    <definedName name="Kto454Ps9" localSheetId="1">#REF!</definedName>
    <definedName name="Kto454Ps9">#REF!</definedName>
    <definedName name="Kto454Ps95" localSheetId="6">#REF!</definedName>
    <definedName name="Kto454Ps95" localSheetId="11">#REF!</definedName>
    <definedName name="Kto454Ps95" localSheetId="2">#REF!</definedName>
    <definedName name="Kto454Ps95" localSheetId="1">#REF!</definedName>
    <definedName name="Kto454Ps95">#REF!</definedName>
    <definedName name="_xlnm.Print_Area" localSheetId="11">'PRIHODI - ne traži se'!$A$1:$J$30</definedName>
    <definedName name="_xlnm.Print_Area" localSheetId="2">'Račun pr. i ras.-ek klas. '!$A$1:$L$117</definedName>
    <definedName name="_xlnm.Print_Area" localSheetId="12">'RAČUN PRIH I RASH 2 RAZ'!$A$1:$J$75</definedName>
    <definedName name="_xlnm.Print_Area" localSheetId="1">'Račun prih i rash s izvorima'!$A$1:$K$223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5" l="1"/>
  <c r="F9" i="15"/>
  <c r="F28" i="15"/>
  <c r="F27" i="15"/>
  <c r="F26" i="15" s="1"/>
  <c r="J9" i="15"/>
  <c r="G9" i="15"/>
  <c r="K26" i="15"/>
  <c r="L26" i="15"/>
  <c r="K27" i="15"/>
  <c r="L27" i="15"/>
  <c r="K28" i="15"/>
  <c r="L28" i="15"/>
  <c r="H28" i="15"/>
  <c r="I28" i="15"/>
  <c r="J28" i="15"/>
  <c r="G28" i="15"/>
  <c r="J27" i="15"/>
  <c r="I27" i="15"/>
  <c r="H27" i="15"/>
  <c r="G27" i="15"/>
  <c r="G26" i="15" s="1"/>
  <c r="J26" i="15"/>
  <c r="I26" i="15"/>
  <c r="H26" i="15"/>
  <c r="H9" i="20" l="1"/>
  <c r="H8" i="20"/>
  <c r="H7" i="20"/>
  <c r="H6" i="20"/>
  <c r="L6" i="20"/>
  <c r="H5" i="20"/>
  <c r="L5" i="20"/>
  <c r="H27" i="9"/>
  <c r="I16" i="18"/>
  <c r="I15" i="18"/>
  <c r="I14" i="18"/>
  <c r="I13" i="18"/>
  <c r="I12" i="18"/>
  <c r="I11" i="18"/>
  <c r="I10" i="18"/>
  <c r="I9" i="18"/>
  <c r="I8" i="18"/>
  <c r="F11" i="18"/>
  <c r="G11" i="18"/>
  <c r="G9" i="18"/>
  <c r="G10" i="18"/>
  <c r="G12" i="18"/>
  <c r="G13" i="18"/>
  <c r="G14" i="18"/>
  <c r="G15" i="18"/>
  <c r="G16" i="18"/>
  <c r="G8" i="18"/>
  <c r="F8" i="18"/>
  <c r="E11" i="18"/>
  <c r="E10" i="18"/>
  <c r="E12" i="18"/>
  <c r="E13" i="18"/>
  <c r="E14" i="18"/>
  <c r="E15" i="18"/>
  <c r="E16" i="18"/>
  <c r="E8" i="18"/>
  <c r="E9" i="18"/>
  <c r="I369" i="18"/>
  <c r="I368" i="18"/>
  <c r="I367" i="18"/>
  <c r="I366" i="18"/>
  <c r="I365" i="18"/>
  <c r="I364" i="18"/>
  <c r="I363" i="18"/>
  <c r="I362" i="18"/>
  <c r="I361" i="18"/>
  <c r="I360" i="18"/>
  <c r="I359" i="18"/>
  <c r="I358" i="18"/>
  <c r="I357" i="18"/>
  <c r="I356" i="18"/>
  <c r="I355" i="18"/>
  <c r="I354" i="18"/>
  <c r="I353" i="18"/>
  <c r="I352" i="18"/>
  <c r="I351" i="18"/>
  <c r="I350" i="18"/>
  <c r="I349" i="18"/>
  <c r="I348" i="18"/>
  <c r="I347" i="18"/>
  <c r="I346" i="18"/>
  <c r="I345" i="18"/>
  <c r="I344" i="18"/>
  <c r="I343" i="18"/>
  <c r="I342" i="18"/>
  <c r="I341" i="18"/>
  <c r="I340" i="18"/>
  <c r="I339" i="18"/>
  <c r="I338" i="18"/>
  <c r="I337" i="18"/>
  <c r="I336" i="18"/>
  <c r="I335" i="18"/>
  <c r="I334" i="18"/>
  <c r="I333" i="18"/>
  <c r="I332" i="18"/>
  <c r="I331" i="18"/>
  <c r="I330" i="18"/>
  <c r="I329" i="18"/>
  <c r="I328" i="18"/>
  <c r="I327" i="18"/>
  <c r="I326" i="18"/>
  <c r="I325" i="18"/>
  <c r="I324" i="18"/>
  <c r="I323" i="18"/>
  <c r="I322" i="18"/>
  <c r="I321" i="18"/>
  <c r="I320" i="18"/>
  <c r="I319" i="18"/>
  <c r="I318" i="18"/>
  <c r="I317" i="18"/>
  <c r="I316" i="18"/>
  <c r="I315" i="18"/>
  <c r="I314" i="18"/>
  <c r="I313" i="18"/>
  <c r="I312" i="18"/>
  <c r="I311" i="18"/>
  <c r="I310" i="18"/>
  <c r="I309" i="18"/>
  <c r="I308" i="18"/>
  <c r="I307" i="18"/>
  <c r="I306" i="18"/>
  <c r="I305" i="18"/>
  <c r="I304" i="18"/>
  <c r="I303" i="18"/>
  <c r="I302" i="18"/>
  <c r="I301" i="18"/>
  <c r="I300" i="18"/>
  <c r="I299" i="18"/>
  <c r="I298" i="18"/>
  <c r="I297" i="18"/>
  <c r="I296" i="18"/>
  <c r="I295" i="18"/>
  <c r="I294" i="18"/>
  <c r="I293" i="18"/>
  <c r="I292" i="18"/>
  <c r="I291" i="18"/>
  <c r="I290" i="18"/>
  <c r="I289" i="18"/>
  <c r="I288" i="18"/>
  <c r="I287" i="18"/>
  <c r="I286" i="18"/>
  <c r="I285" i="18"/>
  <c r="I284" i="18"/>
  <c r="I283" i="18"/>
  <c r="I282" i="18"/>
  <c r="I281" i="18"/>
  <c r="I280" i="18"/>
  <c r="I279" i="18"/>
  <c r="I278" i="18"/>
  <c r="I277" i="18"/>
  <c r="I276" i="18"/>
  <c r="I275" i="18"/>
  <c r="I274" i="18"/>
  <c r="I273" i="18"/>
  <c r="I272" i="18"/>
  <c r="I271" i="18"/>
  <c r="I270" i="18"/>
  <c r="I269" i="18"/>
  <c r="I268" i="18"/>
  <c r="I267" i="18"/>
  <c r="I266" i="18"/>
  <c r="I265" i="18"/>
  <c r="I264" i="18"/>
  <c r="I263" i="18"/>
  <c r="I262" i="18"/>
  <c r="I261" i="18"/>
  <c r="I260" i="18"/>
  <c r="I259" i="18"/>
  <c r="I258" i="18"/>
  <c r="I257" i="18"/>
  <c r="I256" i="18"/>
  <c r="I255" i="18"/>
  <c r="I254" i="18"/>
  <c r="I253" i="18"/>
  <c r="I252" i="18"/>
  <c r="I251" i="18"/>
  <c r="I250" i="18"/>
  <c r="I249" i="18"/>
  <c r="I248" i="18"/>
  <c r="I247" i="18"/>
  <c r="I246" i="18"/>
  <c r="I245" i="18"/>
  <c r="I244" i="18"/>
  <c r="I243" i="18"/>
  <c r="I242" i="18"/>
  <c r="I241" i="18"/>
  <c r="I240" i="18"/>
  <c r="I239" i="18"/>
  <c r="I238" i="18"/>
  <c r="I237" i="18"/>
  <c r="I236" i="18"/>
  <c r="I235" i="18"/>
  <c r="I234" i="18"/>
  <c r="I233" i="18"/>
  <c r="I232" i="18"/>
  <c r="I231" i="18"/>
  <c r="I230" i="18"/>
  <c r="I229" i="18"/>
  <c r="I228" i="18"/>
  <c r="I227" i="18"/>
  <c r="I226" i="18"/>
  <c r="I225" i="18"/>
  <c r="I224" i="18"/>
  <c r="I223" i="18"/>
  <c r="I222" i="18"/>
  <c r="I221" i="18"/>
  <c r="I220" i="18"/>
  <c r="I219" i="18"/>
  <c r="I218" i="18"/>
  <c r="I217" i="18"/>
  <c r="I216" i="18"/>
  <c r="I215" i="18"/>
  <c r="I214" i="18"/>
  <c r="I213" i="18"/>
  <c r="I212" i="18"/>
  <c r="I211" i="18"/>
  <c r="I210" i="18"/>
  <c r="I209" i="18"/>
  <c r="I208" i="18"/>
  <c r="I207" i="18"/>
  <c r="I206" i="18"/>
  <c r="I205" i="18"/>
  <c r="I204" i="18"/>
  <c r="I203" i="18"/>
  <c r="I202" i="18"/>
  <c r="I201" i="18"/>
  <c r="I200" i="18"/>
  <c r="I199" i="18"/>
  <c r="I198" i="18"/>
  <c r="I197" i="18"/>
  <c r="I196" i="18"/>
  <c r="I195" i="18"/>
  <c r="I194" i="18"/>
  <c r="I193" i="18"/>
  <c r="I192" i="18"/>
  <c r="I191" i="18"/>
  <c r="I190" i="18"/>
  <c r="I189" i="18"/>
  <c r="I188" i="18"/>
  <c r="I187" i="18"/>
  <c r="I186" i="18"/>
  <c r="I185" i="18"/>
  <c r="I184" i="18"/>
  <c r="I183" i="18"/>
  <c r="I182" i="18"/>
  <c r="I181" i="18"/>
  <c r="I180" i="18"/>
  <c r="I179" i="18"/>
  <c r="I178" i="18"/>
  <c r="I177" i="18"/>
  <c r="I176" i="18"/>
  <c r="I175" i="18"/>
  <c r="I174" i="18"/>
  <c r="I173" i="18"/>
  <c r="I172" i="18"/>
  <c r="I171" i="18"/>
  <c r="I170" i="18"/>
  <c r="I169" i="18"/>
  <c r="I168" i="18"/>
  <c r="I167" i="18"/>
  <c r="I166" i="18"/>
  <c r="I165" i="18"/>
  <c r="I164" i="18"/>
  <c r="I163" i="18"/>
  <c r="I162" i="18"/>
  <c r="I161" i="18"/>
  <c r="I160" i="18"/>
  <c r="I159" i="18"/>
  <c r="I158" i="18"/>
  <c r="I157" i="18"/>
  <c r="I156" i="18"/>
  <c r="I155" i="18"/>
  <c r="I154" i="18"/>
  <c r="I153" i="18"/>
  <c r="I152" i="18"/>
  <c r="I151" i="18"/>
  <c r="I150" i="18"/>
  <c r="I149" i="18"/>
  <c r="I148" i="18"/>
  <c r="I147" i="18"/>
  <c r="I146" i="18"/>
  <c r="I145" i="18"/>
  <c r="I144" i="18"/>
  <c r="I143" i="18"/>
  <c r="I142" i="18"/>
  <c r="I141" i="18"/>
  <c r="I140" i="18"/>
  <c r="I139" i="18"/>
  <c r="I138" i="18"/>
  <c r="I137" i="18"/>
  <c r="I136" i="18"/>
  <c r="I135" i="18"/>
  <c r="I134" i="18"/>
  <c r="I133" i="18"/>
  <c r="I132" i="18"/>
  <c r="I131" i="18"/>
  <c r="I130" i="18"/>
  <c r="I129" i="18"/>
  <c r="I128" i="18"/>
  <c r="I127" i="18"/>
  <c r="I126" i="18"/>
  <c r="I125" i="18"/>
  <c r="I124" i="18"/>
  <c r="I123" i="18"/>
  <c r="I122" i="18"/>
  <c r="I121" i="18"/>
  <c r="I120" i="18"/>
  <c r="I119" i="18"/>
  <c r="I118" i="18"/>
  <c r="I117" i="18"/>
  <c r="I116" i="18"/>
  <c r="I115" i="18"/>
  <c r="I114" i="18"/>
  <c r="I113" i="18"/>
  <c r="I112" i="18"/>
  <c r="I111" i="18"/>
  <c r="I110" i="18"/>
  <c r="I109" i="18"/>
  <c r="I108" i="18"/>
  <c r="I107" i="18"/>
  <c r="I106" i="18"/>
  <c r="I105" i="18"/>
  <c r="I104" i="18"/>
  <c r="I103" i="18"/>
  <c r="I102" i="18"/>
  <c r="I101" i="18"/>
  <c r="I100" i="18"/>
  <c r="I99" i="18"/>
  <c r="I98" i="18"/>
  <c r="I97" i="18"/>
  <c r="I96" i="18"/>
  <c r="I95" i="18"/>
  <c r="I94" i="18"/>
  <c r="I93" i="18"/>
  <c r="I92" i="18"/>
  <c r="I91" i="18"/>
  <c r="I90" i="18"/>
  <c r="I89" i="18"/>
  <c r="I88" i="18"/>
  <c r="I87" i="18"/>
  <c r="I86" i="18"/>
  <c r="I85" i="18"/>
  <c r="I84" i="18"/>
  <c r="I83" i="18"/>
  <c r="I82" i="18"/>
  <c r="I81" i="18"/>
  <c r="I80" i="18"/>
  <c r="I79" i="18"/>
  <c r="I78" i="18"/>
  <c r="I77" i="18"/>
  <c r="I76" i="18"/>
  <c r="I75" i="18"/>
  <c r="I74" i="18"/>
  <c r="I73" i="18"/>
  <c r="I72" i="18"/>
  <c r="I71" i="18"/>
  <c r="I70" i="18"/>
  <c r="I69" i="18"/>
  <c r="I68" i="18"/>
  <c r="I67" i="18"/>
  <c r="I66" i="18"/>
  <c r="I65" i="18"/>
  <c r="I64" i="18"/>
  <c r="I63" i="18"/>
  <c r="I62" i="18"/>
  <c r="I61" i="18"/>
  <c r="I60" i="18"/>
  <c r="I59" i="18"/>
  <c r="I58" i="18"/>
  <c r="I57" i="18"/>
  <c r="I56" i="18"/>
  <c r="I55" i="18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I21" i="18"/>
  <c r="I20" i="18"/>
  <c r="I19" i="18"/>
  <c r="I18" i="18"/>
  <c r="I17" i="18"/>
  <c r="I7" i="18"/>
  <c r="L36" i="15"/>
  <c r="L37" i="15"/>
  <c r="H37" i="15"/>
  <c r="J37" i="15"/>
  <c r="K37" i="15"/>
  <c r="G37" i="15"/>
  <c r="A37" i="15"/>
  <c r="H36" i="15"/>
  <c r="I36" i="15"/>
  <c r="J36" i="15"/>
  <c r="K36" i="15"/>
  <c r="G36" i="15"/>
  <c r="H117" i="15"/>
  <c r="I117" i="15"/>
  <c r="J117" i="15"/>
  <c r="F117" i="15"/>
  <c r="H114" i="15"/>
  <c r="H113" i="15" s="1"/>
  <c r="I114" i="15"/>
  <c r="J114" i="15"/>
  <c r="F114" i="15"/>
  <c r="F113" i="15" s="1"/>
  <c r="H112" i="15"/>
  <c r="H111" i="15" s="1"/>
  <c r="I112" i="15"/>
  <c r="J112" i="15"/>
  <c r="F112" i="15"/>
  <c r="F111" i="15" s="1"/>
  <c r="H110" i="15"/>
  <c r="I110" i="15"/>
  <c r="J110" i="15"/>
  <c r="F110" i="15"/>
  <c r="H109" i="15"/>
  <c r="I109" i="15"/>
  <c r="J109" i="15"/>
  <c r="L109" i="15" s="1"/>
  <c r="F109" i="15"/>
  <c r="H108" i="15"/>
  <c r="I108" i="15"/>
  <c r="J108" i="15"/>
  <c r="F108" i="15"/>
  <c r="H107" i="15"/>
  <c r="I107" i="15"/>
  <c r="J107" i="15"/>
  <c r="F107" i="15"/>
  <c r="H106" i="15"/>
  <c r="H105" i="15" s="1"/>
  <c r="I106" i="15"/>
  <c r="J106" i="15"/>
  <c r="F106" i="15"/>
  <c r="F105" i="15" s="1"/>
  <c r="H104" i="15"/>
  <c r="H103" i="15" s="1"/>
  <c r="I104" i="15"/>
  <c r="J104" i="15"/>
  <c r="F104" i="15"/>
  <c r="H101" i="15"/>
  <c r="I101" i="15"/>
  <c r="J101" i="15"/>
  <c r="F101" i="15"/>
  <c r="H100" i="15"/>
  <c r="H99" i="15" s="1"/>
  <c r="I100" i="15"/>
  <c r="J100" i="15"/>
  <c r="F100" i="15"/>
  <c r="H96" i="15"/>
  <c r="I96" i="15"/>
  <c r="J96" i="15"/>
  <c r="L96" i="15" s="1"/>
  <c r="F96" i="15"/>
  <c r="H95" i="15"/>
  <c r="I95" i="15"/>
  <c r="I94" i="15" s="1"/>
  <c r="I93" i="15" s="1"/>
  <c r="J95" i="15"/>
  <c r="F95" i="15"/>
  <c r="F94" i="15" s="1"/>
  <c r="F93" i="15" s="1"/>
  <c r="H92" i="15"/>
  <c r="I92" i="15"/>
  <c r="J92" i="15"/>
  <c r="L92" i="15" s="1"/>
  <c r="F92" i="15"/>
  <c r="F91" i="15" s="1"/>
  <c r="H90" i="15"/>
  <c r="I90" i="15"/>
  <c r="I89" i="15" s="1"/>
  <c r="J90" i="15"/>
  <c r="L90" i="15" s="1"/>
  <c r="F90" i="15"/>
  <c r="F89" i="15" s="1"/>
  <c r="H87" i="15"/>
  <c r="I87" i="15"/>
  <c r="J87" i="15"/>
  <c r="L87" i="15" s="1"/>
  <c r="F87" i="15"/>
  <c r="H86" i="15"/>
  <c r="I86" i="15"/>
  <c r="J86" i="15"/>
  <c r="F86" i="15"/>
  <c r="H85" i="15"/>
  <c r="I85" i="15"/>
  <c r="I84" i="15" s="1"/>
  <c r="J85" i="15"/>
  <c r="J84" i="15" s="1"/>
  <c r="F85" i="15"/>
  <c r="F84" i="15" s="1"/>
  <c r="H83" i="15"/>
  <c r="I83" i="15"/>
  <c r="I82" i="15" s="1"/>
  <c r="I81" i="15" s="1"/>
  <c r="J83" i="15"/>
  <c r="J82" i="15" s="1"/>
  <c r="F83" i="15"/>
  <c r="F82" i="15" s="1"/>
  <c r="H74" i="15"/>
  <c r="I74" i="15"/>
  <c r="J74" i="15"/>
  <c r="H75" i="15"/>
  <c r="I75" i="15"/>
  <c r="J75" i="15"/>
  <c r="H76" i="15"/>
  <c r="I76" i="15"/>
  <c r="J76" i="15"/>
  <c r="H77" i="15"/>
  <c r="I77" i="15"/>
  <c r="J77" i="15"/>
  <c r="H78" i="15"/>
  <c r="I78" i="15"/>
  <c r="J78" i="15"/>
  <c r="L78" i="15" s="1"/>
  <c r="H79" i="15"/>
  <c r="I79" i="15"/>
  <c r="J79" i="15"/>
  <c r="H80" i="15"/>
  <c r="L80" i="15" s="1"/>
  <c r="I80" i="15"/>
  <c r="J80" i="15"/>
  <c r="F75" i="15"/>
  <c r="F76" i="15"/>
  <c r="F77" i="15"/>
  <c r="F78" i="15"/>
  <c r="F79" i="15"/>
  <c r="F80" i="15"/>
  <c r="F74" i="15"/>
  <c r="H72" i="15"/>
  <c r="H71" i="15" s="1"/>
  <c r="I72" i="15"/>
  <c r="I71" i="15" s="1"/>
  <c r="J72" i="15"/>
  <c r="F72" i="15"/>
  <c r="F71" i="15" s="1"/>
  <c r="H70" i="15"/>
  <c r="I70" i="15"/>
  <c r="J70" i="15"/>
  <c r="F70" i="15"/>
  <c r="H69" i="15"/>
  <c r="I69" i="15"/>
  <c r="J69" i="15"/>
  <c r="L69" i="15" s="1"/>
  <c r="F69" i="15"/>
  <c r="H68" i="15"/>
  <c r="I68" i="15"/>
  <c r="J68" i="15"/>
  <c r="L68" i="15" s="1"/>
  <c r="F68" i="15"/>
  <c r="H67" i="15"/>
  <c r="I67" i="15"/>
  <c r="J67" i="15"/>
  <c r="L67" i="15" s="1"/>
  <c r="F67" i="15"/>
  <c r="H66" i="15"/>
  <c r="I66" i="15"/>
  <c r="J66" i="15"/>
  <c r="F66" i="15"/>
  <c r="H65" i="15"/>
  <c r="I65" i="15"/>
  <c r="J65" i="15"/>
  <c r="L65" i="15" s="1"/>
  <c r="F65" i="15"/>
  <c r="H64" i="15"/>
  <c r="I64" i="15"/>
  <c r="J64" i="15"/>
  <c r="F64" i="15"/>
  <c r="H63" i="15"/>
  <c r="I63" i="15"/>
  <c r="J63" i="15"/>
  <c r="F63" i="15"/>
  <c r="H62" i="15"/>
  <c r="I62" i="15"/>
  <c r="J62" i="15"/>
  <c r="F62" i="15"/>
  <c r="F61" i="15" s="1"/>
  <c r="H60" i="15"/>
  <c r="I60" i="15"/>
  <c r="J60" i="15"/>
  <c r="L60" i="15" s="1"/>
  <c r="F60" i="15"/>
  <c r="H59" i="15"/>
  <c r="I59" i="15"/>
  <c r="J59" i="15"/>
  <c r="L59" i="15" s="1"/>
  <c r="F59" i="15"/>
  <c r="H58" i="15"/>
  <c r="I58" i="15"/>
  <c r="J58" i="15"/>
  <c r="F58" i="15"/>
  <c r="H57" i="15"/>
  <c r="I57" i="15"/>
  <c r="J57" i="15"/>
  <c r="F57" i="15"/>
  <c r="H56" i="15"/>
  <c r="I56" i="15"/>
  <c r="I55" i="15" s="1"/>
  <c r="J56" i="15"/>
  <c r="L56" i="15" s="1"/>
  <c r="F56" i="15"/>
  <c r="F55" i="15" s="1"/>
  <c r="H54" i="15"/>
  <c r="I54" i="15"/>
  <c r="J54" i="15"/>
  <c r="L54" i="15" s="1"/>
  <c r="F54" i="15"/>
  <c r="H53" i="15"/>
  <c r="I53" i="15"/>
  <c r="J53" i="15"/>
  <c r="F53" i="15"/>
  <c r="H52" i="15"/>
  <c r="I52" i="15"/>
  <c r="J52" i="15"/>
  <c r="F52" i="15"/>
  <c r="H51" i="15"/>
  <c r="I51" i="15"/>
  <c r="J51" i="15"/>
  <c r="F51" i="15"/>
  <c r="F50" i="15" s="1"/>
  <c r="H48" i="15"/>
  <c r="I48" i="15"/>
  <c r="J48" i="15"/>
  <c r="L48" i="15" s="1"/>
  <c r="F48" i="15"/>
  <c r="H47" i="15"/>
  <c r="I47" i="15"/>
  <c r="I46" i="15" s="1"/>
  <c r="J47" i="15"/>
  <c r="J46" i="15" s="1"/>
  <c r="F47" i="15"/>
  <c r="F46" i="15" s="1"/>
  <c r="H45" i="15"/>
  <c r="H44" i="15"/>
  <c r="I45" i="15"/>
  <c r="I44" i="15" s="1"/>
  <c r="J45" i="15"/>
  <c r="J44" i="15" s="1"/>
  <c r="F45" i="15"/>
  <c r="F44" i="15" s="1"/>
  <c r="H43" i="15"/>
  <c r="I43" i="15"/>
  <c r="J43" i="15"/>
  <c r="F43" i="15"/>
  <c r="H42" i="15"/>
  <c r="I42" i="15"/>
  <c r="J42" i="15"/>
  <c r="F42" i="15"/>
  <c r="H41" i="15"/>
  <c r="H40" i="15" s="1"/>
  <c r="I41" i="15"/>
  <c r="I40" i="15" s="1"/>
  <c r="J41" i="15"/>
  <c r="F41" i="15"/>
  <c r="F33" i="15"/>
  <c r="H33" i="15"/>
  <c r="I33" i="15"/>
  <c r="J33" i="15"/>
  <c r="H32" i="15"/>
  <c r="I32" i="15"/>
  <c r="J32" i="15"/>
  <c r="J31" i="15" s="1"/>
  <c r="F32" i="15"/>
  <c r="H25" i="15"/>
  <c r="H24" i="15" s="1"/>
  <c r="H23" i="15" s="1"/>
  <c r="I25" i="15"/>
  <c r="I24" i="15" s="1"/>
  <c r="I23" i="15" s="1"/>
  <c r="J25" i="15"/>
  <c r="J24" i="15" s="1"/>
  <c r="F25" i="15"/>
  <c r="F24" i="15" s="1"/>
  <c r="F23" i="15" s="1"/>
  <c r="H22" i="15"/>
  <c r="H21" i="15" s="1"/>
  <c r="H20" i="15" s="1"/>
  <c r="I22" i="15"/>
  <c r="I21" i="15" s="1"/>
  <c r="I20" i="15" s="1"/>
  <c r="J22" i="15"/>
  <c r="F22" i="15"/>
  <c r="I374" i="18"/>
  <c r="G373" i="18"/>
  <c r="F373" i="18"/>
  <c r="F372" i="18"/>
  <c r="F371" i="18"/>
  <c r="E373" i="18"/>
  <c r="E372" i="18"/>
  <c r="E371" i="18"/>
  <c r="C373" i="18"/>
  <c r="G368" i="18"/>
  <c r="G367" i="18"/>
  <c r="F368" i="18"/>
  <c r="E368" i="18"/>
  <c r="E367" i="18"/>
  <c r="C368" i="18"/>
  <c r="C367" i="18"/>
  <c r="G365" i="18"/>
  <c r="F365" i="18"/>
  <c r="F364" i="18"/>
  <c r="E365" i="18"/>
  <c r="E364" i="18"/>
  <c r="C365" i="18"/>
  <c r="G360" i="18"/>
  <c r="F360" i="18"/>
  <c r="F359" i="18"/>
  <c r="E360" i="18"/>
  <c r="E359" i="18"/>
  <c r="C360" i="18"/>
  <c r="G355" i="18"/>
  <c r="F355" i="18"/>
  <c r="F354" i="18"/>
  <c r="E355" i="18"/>
  <c r="E354" i="18"/>
  <c r="E353" i="18"/>
  <c r="C355" i="18"/>
  <c r="G350" i="18"/>
  <c r="G349" i="18"/>
  <c r="G348" i="18"/>
  <c r="F350" i="18"/>
  <c r="E350" i="18"/>
  <c r="E349" i="18"/>
  <c r="E348" i="18"/>
  <c r="E347" i="18"/>
  <c r="C350" i="18"/>
  <c r="C349" i="18"/>
  <c r="G345" i="18"/>
  <c r="F345" i="18"/>
  <c r="F344" i="18"/>
  <c r="E345" i="18"/>
  <c r="E344" i="18"/>
  <c r="C345" i="18"/>
  <c r="G340" i="18"/>
  <c r="G339" i="18"/>
  <c r="G338" i="18"/>
  <c r="F340" i="18"/>
  <c r="F339" i="18"/>
  <c r="E340" i="18"/>
  <c r="E339" i="18"/>
  <c r="C340" i="18"/>
  <c r="G335" i="18"/>
  <c r="F335" i="18"/>
  <c r="F334" i="18"/>
  <c r="E335" i="18"/>
  <c r="E334" i="18"/>
  <c r="E333" i="18"/>
  <c r="C335" i="18"/>
  <c r="G330" i="18"/>
  <c r="G329" i="18"/>
  <c r="G328" i="18"/>
  <c r="F330" i="18"/>
  <c r="F329" i="18"/>
  <c r="F328" i="18"/>
  <c r="E330" i="18"/>
  <c r="E329" i="18"/>
  <c r="E328" i="18"/>
  <c r="C330" i="18"/>
  <c r="G326" i="18"/>
  <c r="F326" i="18"/>
  <c r="F325" i="18"/>
  <c r="F324" i="18"/>
  <c r="E326" i="18"/>
  <c r="E325" i="18"/>
  <c r="E324" i="18"/>
  <c r="C326" i="18"/>
  <c r="C325" i="18"/>
  <c r="C324" i="18"/>
  <c r="G321" i="18"/>
  <c r="G320" i="18"/>
  <c r="G319" i="18"/>
  <c r="F321" i="18"/>
  <c r="E321" i="18"/>
  <c r="E320" i="18"/>
  <c r="E319" i="18"/>
  <c r="C321" i="18"/>
  <c r="G317" i="18"/>
  <c r="G316" i="18"/>
  <c r="G315" i="18"/>
  <c r="F317" i="18"/>
  <c r="F316" i="18"/>
  <c r="F315" i="18"/>
  <c r="E317" i="18"/>
  <c r="E316" i="18"/>
  <c r="E315" i="18"/>
  <c r="C317" i="18"/>
  <c r="C316" i="18"/>
  <c r="C315" i="18"/>
  <c r="G312" i="18"/>
  <c r="G311" i="18"/>
  <c r="G310" i="18"/>
  <c r="F312" i="18"/>
  <c r="F311" i="18"/>
  <c r="F310" i="18"/>
  <c r="E312" i="18"/>
  <c r="E311" i="18"/>
  <c r="E310" i="18"/>
  <c r="C312" i="18"/>
  <c r="G308" i="18"/>
  <c r="F308" i="18"/>
  <c r="F307" i="18"/>
  <c r="F306" i="18"/>
  <c r="E308" i="18"/>
  <c r="E307" i="18"/>
  <c r="E306" i="18"/>
  <c r="C308" i="18"/>
  <c r="G303" i="18"/>
  <c r="F303" i="18"/>
  <c r="F302" i="18"/>
  <c r="E303" i="18"/>
  <c r="E302" i="18"/>
  <c r="E301" i="18"/>
  <c r="C303" i="18"/>
  <c r="G298" i="18"/>
  <c r="F298" i="18"/>
  <c r="F297" i="18"/>
  <c r="E298" i="18"/>
  <c r="E297" i="18"/>
  <c r="C298" i="18"/>
  <c r="G293" i="18"/>
  <c r="G292" i="18"/>
  <c r="G291" i="18"/>
  <c r="F293" i="18"/>
  <c r="F292" i="18"/>
  <c r="E293" i="18"/>
  <c r="E292" i="18"/>
  <c r="E291" i="18"/>
  <c r="C293" i="18"/>
  <c r="C292" i="18"/>
  <c r="G288" i="18"/>
  <c r="F288" i="18"/>
  <c r="F287" i="18"/>
  <c r="E288" i="18"/>
  <c r="E287" i="18"/>
  <c r="C288" i="18"/>
  <c r="G283" i="18"/>
  <c r="F283" i="18"/>
  <c r="F282" i="18"/>
  <c r="E283" i="18"/>
  <c r="E282" i="18"/>
  <c r="E281" i="18"/>
  <c r="C283" i="18"/>
  <c r="G278" i="18"/>
  <c r="F278" i="18"/>
  <c r="F277" i="18"/>
  <c r="E278" i="18"/>
  <c r="E277" i="18"/>
  <c r="C278" i="18"/>
  <c r="G273" i="18"/>
  <c r="F273" i="18"/>
  <c r="F272" i="18"/>
  <c r="E273" i="18"/>
  <c r="E272" i="18"/>
  <c r="E271" i="18"/>
  <c r="C273" i="18"/>
  <c r="G268" i="18"/>
  <c r="F268" i="18"/>
  <c r="F267" i="18"/>
  <c r="E268" i="18"/>
  <c r="E267" i="18"/>
  <c r="C268" i="18"/>
  <c r="G263" i="18"/>
  <c r="G262" i="18"/>
  <c r="G261" i="18"/>
  <c r="F263" i="18"/>
  <c r="F262" i="18"/>
  <c r="E263" i="18"/>
  <c r="E262" i="18"/>
  <c r="E261" i="18"/>
  <c r="C263" i="18"/>
  <c r="G258" i="18"/>
  <c r="F258" i="18"/>
  <c r="F257" i="18"/>
  <c r="E258" i="18"/>
  <c r="E257" i="18"/>
  <c r="C258" i="18"/>
  <c r="G251" i="18"/>
  <c r="F251" i="18"/>
  <c r="F250" i="18"/>
  <c r="E251" i="18"/>
  <c r="E250" i="18"/>
  <c r="E249" i="18"/>
  <c r="C251" i="18"/>
  <c r="G244" i="18"/>
  <c r="F244" i="18"/>
  <c r="E244" i="18"/>
  <c r="C244" i="18"/>
  <c r="G242" i="18"/>
  <c r="F242" i="18"/>
  <c r="E242" i="18"/>
  <c r="C242" i="18"/>
  <c r="G239" i="18"/>
  <c r="F239" i="18"/>
  <c r="E239" i="18"/>
  <c r="C239" i="18"/>
  <c r="G237" i="18"/>
  <c r="F237" i="18"/>
  <c r="E237" i="18"/>
  <c r="C237" i="18"/>
  <c r="G232" i="18"/>
  <c r="F232" i="18"/>
  <c r="E232" i="18"/>
  <c r="C232" i="18"/>
  <c r="G230" i="18"/>
  <c r="F230" i="18"/>
  <c r="E230" i="18"/>
  <c r="C230" i="18"/>
  <c r="G227" i="18"/>
  <c r="F227" i="18"/>
  <c r="E227" i="18"/>
  <c r="C227" i="18"/>
  <c r="G225" i="18"/>
  <c r="F225" i="18"/>
  <c r="E225" i="18"/>
  <c r="C225" i="18"/>
  <c r="G220" i="18"/>
  <c r="F220" i="18"/>
  <c r="E220" i="18"/>
  <c r="C220" i="18"/>
  <c r="G218" i="18"/>
  <c r="F218" i="18"/>
  <c r="E218" i="18"/>
  <c r="C218" i="18"/>
  <c r="G213" i="18"/>
  <c r="F213" i="18"/>
  <c r="E213" i="18"/>
  <c r="C213" i="18"/>
  <c r="G210" i="18"/>
  <c r="F210" i="18"/>
  <c r="E210" i="18"/>
  <c r="C210" i="18"/>
  <c r="G205" i="18"/>
  <c r="F205" i="18"/>
  <c r="E205" i="18"/>
  <c r="C205" i="18"/>
  <c r="G203" i="18"/>
  <c r="F203" i="18"/>
  <c r="E203" i="18"/>
  <c r="C203" i="18"/>
  <c r="G200" i="18"/>
  <c r="G199" i="18"/>
  <c r="F200" i="18"/>
  <c r="F199" i="18"/>
  <c r="E200" i="18"/>
  <c r="E199" i="18"/>
  <c r="C200" i="18"/>
  <c r="G194" i="18"/>
  <c r="F194" i="18"/>
  <c r="E194" i="18"/>
  <c r="C194" i="18"/>
  <c r="G190" i="18"/>
  <c r="F190" i="18"/>
  <c r="E190" i="18"/>
  <c r="C190" i="18"/>
  <c r="G187" i="18"/>
  <c r="F187" i="18"/>
  <c r="E187" i="18"/>
  <c r="C187" i="18"/>
  <c r="G185" i="18"/>
  <c r="F185" i="18"/>
  <c r="E185" i="18"/>
  <c r="C185" i="18"/>
  <c r="G181" i="18"/>
  <c r="F181" i="18"/>
  <c r="E181" i="18"/>
  <c r="C181" i="18"/>
  <c r="G179" i="18"/>
  <c r="F179" i="18"/>
  <c r="E179" i="18"/>
  <c r="C179" i="18"/>
  <c r="G176" i="18"/>
  <c r="F176" i="18"/>
  <c r="F175" i="18"/>
  <c r="E176" i="18"/>
  <c r="E175" i="18"/>
  <c r="C176" i="18"/>
  <c r="G170" i="18"/>
  <c r="F170" i="18"/>
  <c r="E170" i="18"/>
  <c r="C170" i="18"/>
  <c r="G166" i="18"/>
  <c r="F166" i="18"/>
  <c r="E166" i="18"/>
  <c r="C166" i="18"/>
  <c r="G163" i="18"/>
  <c r="F163" i="18"/>
  <c r="E163" i="18"/>
  <c r="C163" i="18"/>
  <c r="G161" i="18"/>
  <c r="F161" i="18"/>
  <c r="E161" i="18"/>
  <c r="C161" i="18"/>
  <c r="G156" i="18"/>
  <c r="F156" i="18"/>
  <c r="E156" i="18"/>
  <c r="C156" i="18"/>
  <c r="H155" i="18"/>
  <c r="G153" i="18"/>
  <c r="F153" i="18"/>
  <c r="E153" i="18"/>
  <c r="C153" i="18"/>
  <c r="G150" i="18"/>
  <c r="F150" i="18"/>
  <c r="F149" i="18"/>
  <c r="E150" i="18"/>
  <c r="E149" i="18"/>
  <c r="C150" i="18"/>
  <c r="G147" i="18"/>
  <c r="G146" i="18"/>
  <c r="F147" i="18"/>
  <c r="F146" i="18"/>
  <c r="E147" i="18"/>
  <c r="E146" i="18"/>
  <c r="C147" i="18"/>
  <c r="G142" i="18"/>
  <c r="F142" i="18"/>
  <c r="F141" i="18"/>
  <c r="E142" i="18"/>
  <c r="E141" i="18"/>
  <c r="C142" i="18"/>
  <c r="G137" i="18"/>
  <c r="G136" i="18"/>
  <c r="G135" i="18"/>
  <c r="F137" i="18"/>
  <c r="F136" i="18"/>
  <c r="F135" i="18"/>
  <c r="E137" i="18"/>
  <c r="E136" i="18"/>
  <c r="E135" i="18"/>
  <c r="C137" i="18"/>
  <c r="G133" i="18"/>
  <c r="F133" i="18"/>
  <c r="F132" i="18"/>
  <c r="F131" i="18"/>
  <c r="E133" i="18"/>
  <c r="E132" i="18"/>
  <c r="E131" i="18"/>
  <c r="C133" i="18"/>
  <c r="G128" i="18"/>
  <c r="G127" i="18"/>
  <c r="G126" i="18"/>
  <c r="F128" i="18"/>
  <c r="E128" i="18"/>
  <c r="E127" i="18"/>
  <c r="E126" i="18"/>
  <c r="C128" i="18"/>
  <c r="C127" i="18"/>
  <c r="G124" i="18"/>
  <c r="G123" i="18"/>
  <c r="F124" i="18"/>
  <c r="F123" i="18"/>
  <c r="E124" i="18"/>
  <c r="E123" i="18"/>
  <c r="C124" i="18"/>
  <c r="G121" i="18"/>
  <c r="F121" i="18"/>
  <c r="E121" i="18"/>
  <c r="C121" i="18"/>
  <c r="G119" i="18"/>
  <c r="F119" i="18"/>
  <c r="E119" i="18"/>
  <c r="C119" i="18"/>
  <c r="G114" i="18"/>
  <c r="F114" i="18"/>
  <c r="F113" i="18"/>
  <c r="F112" i="18"/>
  <c r="E114" i="18"/>
  <c r="E113" i="18"/>
  <c r="E112" i="18"/>
  <c r="C114" i="18"/>
  <c r="G110" i="18"/>
  <c r="F110" i="18"/>
  <c r="E110" i="18"/>
  <c r="C110" i="18"/>
  <c r="G104" i="18"/>
  <c r="F104" i="18"/>
  <c r="E104" i="18"/>
  <c r="C104" i="18"/>
  <c r="G102" i="18"/>
  <c r="F102" i="18"/>
  <c r="E102" i="18"/>
  <c r="C102" i="18"/>
  <c r="G99" i="18"/>
  <c r="F99" i="18"/>
  <c r="F98" i="18"/>
  <c r="E99" i="18"/>
  <c r="E98" i="18"/>
  <c r="C99" i="18"/>
  <c r="G95" i="18"/>
  <c r="G94" i="18"/>
  <c r="F95" i="18"/>
  <c r="F94" i="18"/>
  <c r="E95" i="18"/>
  <c r="E94" i="18"/>
  <c r="C95" i="18"/>
  <c r="G90" i="18"/>
  <c r="F90" i="18"/>
  <c r="E90" i="18"/>
  <c r="C90" i="18"/>
  <c r="G88" i="18"/>
  <c r="F88" i="18"/>
  <c r="E88" i="18"/>
  <c r="C88" i="18"/>
  <c r="G79" i="18"/>
  <c r="F79" i="18"/>
  <c r="E79" i="18"/>
  <c r="C79" i="18"/>
  <c r="G77" i="18"/>
  <c r="F77" i="18"/>
  <c r="E77" i="18"/>
  <c r="C77" i="18"/>
  <c r="G68" i="18"/>
  <c r="F68" i="18"/>
  <c r="E68" i="18"/>
  <c r="C68" i="18"/>
  <c r="G62" i="18"/>
  <c r="F62" i="18"/>
  <c r="E62" i="18"/>
  <c r="C62" i="18"/>
  <c r="G57" i="18"/>
  <c r="F57" i="18"/>
  <c r="E57" i="18"/>
  <c r="C57" i="18"/>
  <c r="G53" i="18"/>
  <c r="F53" i="18"/>
  <c r="E53" i="18"/>
  <c r="C53" i="18"/>
  <c r="G51" i="18"/>
  <c r="F51" i="18"/>
  <c r="E51" i="18"/>
  <c r="C51" i="18"/>
  <c r="G48" i="18"/>
  <c r="F48" i="18"/>
  <c r="E48" i="18"/>
  <c r="C48" i="18"/>
  <c r="G44" i="18"/>
  <c r="G43" i="18"/>
  <c r="G42" i="18"/>
  <c r="F44" i="18"/>
  <c r="F43" i="18"/>
  <c r="F42" i="18"/>
  <c r="E44" i="18"/>
  <c r="E43" i="18"/>
  <c r="E42" i="18"/>
  <c r="C44" i="18"/>
  <c r="G38" i="18"/>
  <c r="F38" i="18"/>
  <c r="E38" i="18"/>
  <c r="E37" i="18"/>
  <c r="E36" i="18"/>
  <c r="E35" i="18"/>
  <c r="C38" i="18"/>
  <c r="G33" i="18"/>
  <c r="G32" i="18"/>
  <c r="F33" i="18"/>
  <c r="F32" i="18"/>
  <c r="E33" i="18"/>
  <c r="E32" i="18"/>
  <c r="C33" i="18"/>
  <c r="G30" i="18"/>
  <c r="G29" i="18"/>
  <c r="F30" i="18"/>
  <c r="F29" i="18"/>
  <c r="E30" i="18"/>
  <c r="E29" i="18"/>
  <c r="C30" i="18"/>
  <c r="G24" i="18"/>
  <c r="G23" i="18"/>
  <c r="F24" i="18"/>
  <c r="E24" i="18"/>
  <c r="E23" i="18"/>
  <c r="C24" i="18"/>
  <c r="G21" i="18"/>
  <c r="F21" i="18"/>
  <c r="F20" i="18"/>
  <c r="E21" i="18"/>
  <c r="E20" i="18"/>
  <c r="C21" i="18"/>
  <c r="E7" i="14"/>
  <c r="I111" i="15"/>
  <c r="I103" i="15"/>
  <c r="F103" i="15"/>
  <c r="L53" i="15"/>
  <c r="L57" i="15"/>
  <c r="L70" i="15"/>
  <c r="L83" i="15"/>
  <c r="L47" i="15"/>
  <c r="L52" i="15"/>
  <c r="L63" i="15"/>
  <c r="L66" i="15"/>
  <c r="L74" i="15"/>
  <c r="L86" i="15"/>
  <c r="L76" i="15"/>
  <c r="L58" i="15"/>
  <c r="L62" i="15"/>
  <c r="L72" i="15"/>
  <c r="L85" i="15"/>
  <c r="G152" i="18"/>
  <c r="E363" i="18"/>
  <c r="E362" i="18"/>
  <c r="E152" i="18"/>
  <c r="E140" i="18"/>
  <c r="E139" i="18"/>
  <c r="F370" i="18"/>
  <c r="E209" i="18"/>
  <c r="E370" i="18"/>
  <c r="F21" i="15"/>
  <c r="F20" i="15" s="1"/>
  <c r="C348" i="18"/>
  <c r="E343" i="18"/>
  <c r="E342" i="18"/>
  <c r="E358" i="18"/>
  <c r="E357" i="18"/>
  <c r="E352" i="18"/>
  <c r="F343" i="18"/>
  <c r="F342" i="18"/>
  <c r="F353" i="18"/>
  <c r="F352" i="18"/>
  <c r="F358" i="18"/>
  <c r="F357" i="18"/>
  <c r="E338" i="18"/>
  <c r="E337" i="18"/>
  <c r="F333" i="18"/>
  <c r="F332" i="18"/>
  <c r="F338" i="18"/>
  <c r="F337" i="18"/>
  <c r="E332" i="18"/>
  <c r="E300" i="18"/>
  <c r="F301" i="18"/>
  <c r="F300" i="18"/>
  <c r="C291" i="18"/>
  <c r="E276" i="18"/>
  <c r="E275" i="18"/>
  <c r="E286" i="18"/>
  <c r="E285" i="18"/>
  <c r="E296" i="18"/>
  <c r="E295" i="18"/>
  <c r="E280" i="18"/>
  <c r="E290" i="18"/>
  <c r="F276" i="18"/>
  <c r="F275" i="18"/>
  <c r="F281" i="18"/>
  <c r="F280" i="18"/>
  <c r="F286" i="18"/>
  <c r="F285" i="18"/>
  <c r="F291" i="18"/>
  <c r="F290" i="18"/>
  <c r="F296" i="18"/>
  <c r="F295" i="18"/>
  <c r="E266" i="18"/>
  <c r="E265" i="18"/>
  <c r="E260" i="18"/>
  <c r="E270" i="18"/>
  <c r="F261" i="18"/>
  <c r="F260" i="18"/>
  <c r="F266" i="18"/>
  <c r="F265" i="18"/>
  <c r="F271" i="18"/>
  <c r="F270" i="18"/>
  <c r="E256" i="18"/>
  <c r="E255" i="18"/>
  <c r="F256" i="18"/>
  <c r="F255" i="18"/>
  <c r="E248" i="18"/>
  <c r="F249" i="18"/>
  <c r="F248" i="18"/>
  <c r="C126" i="18"/>
  <c r="F178" i="18"/>
  <c r="F189" i="18"/>
  <c r="C272" i="18"/>
  <c r="E28" i="18"/>
  <c r="E27" i="18"/>
  <c r="E26" i="18"/>
  <c r="C146" i="18"/>
  <c r="E19" i="18"/>
  <c r="E18" i="18"/>
  <c r="E17" i="18"/>
  <c r="E130" i="18"/>
  <c r="C217" i="18"/>
  <c r="G224" i="18"/>
  <c r="E236" i="18"/>
  <c r="C311" i="18"/>
  <c r="C310" i="18"/>
  <c r="G28" i="18"/>
  <c r="C23" i="18"/>
  <c r="C43" i="18"/>
  <c r="E47" i="18"/>
  <c r="F101" i="18"/>
  <c r="E184" i="18"/>
  <c r="E323" i="18"/>
  <c r="C132" i="18"/>
  <c r="E189" i="18"/>
  <c r="C202" i="18"/>
  <c r="E224" i="18"/>
  <c r="C32" i="18"/>
  <c r="G160" i="18"/>
  <c r="E229" i="18"/>
  <c r="F28" i="18"/>
  <c r="F27" i="18"/>
  <c r="C37" i="18"/>
  <c r="F56" i="18"/>
  <c r="F305" i="18"/>
  <c r="E101" i="18"/>
  <c r="G165" i="18"/>
  <c r="G217" i="18"/>
  <c r="F236" i="18"/>
  <c r="F241" i="18"/>
  <c r="F323" i="18"/>
  <c r="C113" i="18"/>
  <c r="E160" i="18"/>
  <c r="E241" i="18"/>
  <c r="G202" i="18"/>
  <c r="G272" i="18"/>
  <c r="G271" i="18"/>
  <c r="E314" i="18"/>
  <c r="C372" i="18"/>
  <c r="C371" i="18"/>
  <c r="G87" i="18"/>
  <c r="F118" i="18"/>
  <c r="F117" i="18"/>
  <c r="C123" i="18"/>
  <c r="C136" i="18"/>
  <c r="C135" i="18"/>
  <c r="C152" i="18"/>
  <c r="F209" i="18"/>
  <c r="C262" i="18"/>
  <c r="E87" i="18"/>
  <c r="F184" i="18"/>
  <c r="C199" i="18"/>
  <c r="C29" i="18"/>
  <c r="C101" i="18"/>
  <c r="G132" i="18"/>
  <c r="F349" i="18"/>
  <c r="I373" i="18"/>
  <c r="G372" i="18"/>
  <c r="G371" i="18"/>
  <c r="G113" i="18"/>
  <c r="G112" i="18"/>
  <c r="F127" i="18"/>
  <c r="C282" i="18"/>
  <c r="C302" i="18"/>
  <c r="C301" i="18"/>
  <c r="C359" i="18"/>
  <c r="C358" i="18"/>
  <c r="C98" i="18"/>
  <c r="G282" i="18"/>
  <c r="G281" i="18"/>
  <c r="C320" i="18"/>
  <c r="C319" i="18"/>
  <c r="G359" i="18"/>
  <c r="G358" i="18"/>
  <c r="G37" i="18"/>
  <c r="G36" i="18"/>
  <c r="G35" i="18"/>
  <c r="C87" i="18"/>
  <c r="C94" i="18"/>
  <c r="G98" i="18"/>
  <c r="F165" i="18"/>
  <c r="C209" i="18"/>
  <c r="C224" i="18"/>
  <c r="G302" i="18"/>
  <c r="G301" i="18"/>
  <c r="E56" i="18"/>
  <c r="G101" i="18"/>
  <c r="E118" i="18"/>
  <c r="E117" i="18"/>
  <c r="C165" i="18"/>
  <c r="E202" i="18"/>
  <c r="F202" i="18"/>
  <c r="E217" i="18"/>
  <c r="F217" i="18"/>
  <c r="F229" i="18"/>
  <c r="E178" i="18"/>
  <c r="F224" i="18"/>
  <c r="C339" i="18"/>
  <c r="C338" i="18"/>
  <c r="C160" i="18"/>
  <c r="C329" i="18"/>
  <c r="C328" i="18"/>
  <c r="C47" i="18"/>
  <c r="C118" i="18"/>
  <c r="F152" i="18"/>
  <c r="G189" i="18"/>
  <c r="C20" i="18"/>
  <c r="F23" i="18"/>
  <c r="F19" i="18"/>
  <c r="F87" i="18"/>
  <c r="C141" i="18"/>
  <c r="C175" i="18"/>
  <c r="C178" i="18"/>
  <c r="G236" i="18"/>
  <c r="F47" i="18"/>
  <c r="F160" i="18"/>
  <c r="G175" i="18"/>
  <c r="G56" i="18"/>
  <c r="G149" i="18"/>
  <c r="E165" i="18"/>
  <c r="G20" i="18"/>
  <c r="G19" i="18"/>
  <c r="G141" i="18"/>
  <c r="F37" i="18"/>
  <c r="F36" i="18"/>
  <c r="F35" i="18"/>
  <c r="G47" i="18"/>
  <c r="C56" i="18"/>
  <c r="G118" i="18"/>
  <c r="G117" i="18"/>
  <c r="F130" i="18"/>
  <c r="C149" i="18"/>
  <c r="G209" i="18"/>
  <c r="C189" i="18"/>
  <c r="G229" i="18"/>
  <c r="C236" i="18"/>
  <c r="C229" i="18"/>
  <c r="G178" i="18"/>
  <c r="G250" i="18"/>
  <c r="G249" i="18"/>
  <c r="C250" i="18"/>
  <c r="C249" i="18"/>
  <c r="G287" i="18"/>
  <c r="G286" i="18"/>
  <c r="C184" i="18"/>
  <c r="G184" i="18"/>
  <c r="C241" i="18"/>
  <c r="G241" i="18"/>
  <c r="G257" i="18"/>
  <c r="G256" i="18"/>
  <c r="E305" i="18"/>
  <c r="C257" i="18"/>
  <c r="C256" i="18"/>
  <c r="C287" i="18"/>
  <c r="C286" i="18"/>
  <c r="G297" i="18"/>
  <c r="G296" i="18"/>
  <c r="F320" i="18"/>
  <c r="F319" i="18"/>
  <c r="G325" i="18"/>
  <c r="G324" i="18"/>
  <c r="G334" i="18"/>
  <c r="G333" i="18"/>
  <c r="G344" i="18"/>
  <c r="G343" i="18"/>
  <c r="C354" i="18"/>
  <c r="C353" i="18"/>
  <c r="C267" i="18"/>
  <c r="C266" i="18"/>
  <c r="G267" i="18"/>
  <c r="G266" i="18"/>
  <c r="C277" i="18"/>
  <c r="C276" i="18"/>
  <c r="G277" i="18"/>
  <c r="G276" i="18"/>
  <c r="C297" i="18"/>
  <c r="C296" i="18"/>
  <c r="G307" i="18"/>
  <c r="G306" i="18"/>
  <c r="G364" i="18"/>
  <c r="G363" i="18"/>
  <c r="F367" i="18"/>
  <c r="C307" i="18"/>
  <c r="C306" i="18"/>
  <c r="C334" i="18"/>
  <c r="C333" i="18"/>
  <c r="C344" i="18"/>
  <c r="C343" i="18"/>
  <c r="C364" i="18"/>
  <c r="C363" i="18"/>
  <c r="G354" i="18"/>
  <c r="G353" i="18"/>
  <c r="H94" i="15"/>
  <c r="H93" i="15" s="1"/>
  <c r="H91" i="15"/>
  <c r="F40" i="15"/>
  <c r="I99" i="15"/>
  <c r="I98" i="15" s="1"/>
  <c r="H89" i="15"/>
  <c r="H88" i="15" s="1"/>
  <c r="I91" i="15"/>
  <c r="H55" i="15"/>
  <c r="J71" i="15"/>
  <c r="L71" i="15" s="1"/>
  <c r="K125" i="15"/>
  <c r="I113" i="15"/>
  <c r="F99" i="15"/>
  <c r="F98" i="15" s="1"/>
  <c r="K129" i="15"/>
  <c r="K130" i="15"/>
  <c r="H46" i="15"/>
  <c r="K131" i="15"/>
  <c r="H82" i="15"/>
  <c r="K126" i="15"/>
  <c r="K128" i="15"/>
  <c r="J103" i="15"/>
  <c r="L20" i="9"/>
  <c r="H20" i="9"/>
  <c r="I20" i="9"/>
  <c r="J20" i="9"/>
  <c r="K20" i="9"/>
  <c r="G20" i="9"/>
  <c r="A20" i="9"/>
  <c r="L19" i="9"/>
  <c r="H19" i="9"/>
  <c r="I19" i="9"/>
  <c r="J19" i="9"/>
  <c r="K19" i="9"/>
  <c r="G19" i="9"/>
  <c r="A19" i="9"/>
  <c r="F19" i="9"/>
  <c r="F348" i="18"/>
  <c r="F347" i="18"/>
  <c r="F363" i="18"/>
  <c r="F362" i="18"/>
  <c r="C117" i="18"/>
  <c r="C281" i="18"/>
  <c r="G208" i="18"/>
  <c r="C271" i="18"/>
  <c r="C261" i="18"/>
  <c r="C235" i="18"/>
  <c r="I372" i="18"/>
  <c r="G235" i="18"/>
  <c r="F235" i="18"/>
  <c r="E223" i="18"/>
  <c r="F223" i="18"/>
  <c r="C223" i="18"/>
  <c r="E235" i="18"/>
  <c r="G223" i="18"/>
  <c r="C208" i="18"/>
  <c r="F208" i="18"/>
  <c r="F207" i="18"/>
  <c r="C183" i="18"/>
  <c r="E159" i="18"/>
  <c r="E208" i="18"/>
  <c r="E207" i="18"/>
  <c r="G183" i="18"/>
  <c r="F183" i="18"/>
  <c r="E183" i="18"/>
  <c r="C140" i="18"/>
  <c r="F159" i="18"/>
  <c r="G159" i="18"/>
  <c r="C159" i="18"/>
  <c r="G140" i="18"/>
  <c r="F140" i="18"/>
  <c r="F139" i="18"/>
  <c r="G131" i="18"/>
  <c r="C131" i="18"/>
  <c r="F126" i="18"/>
  <c r="C112" i="18"/>
  <c r="G46" i="18"/>
  <c r="G41" i="18"/>
  <c r="E46" i="18"/>
  <c r="E41" i="18"/>
  <c r="C46" i="18"/>
  <c r="F46" i="18"/>
  <c r="C42" i="18"/>
  <c r="F26" i="18"/>
  <c r="C19" i="18"/>
  <c r="C36" i="18"/>
  <c r="C28" i="18"/>
  <c r="C27" i="18"/>
  <c r="E247" i="18"/>
  <c r="G280" i="18"/>
  <c r="C347" i="18"/>
  <c r="G27" i="18"/>
  <c r="G314" i="18"/>
  <c r="G290" i="18"/>
  <c r="G347" i="18"/>
  <c r="G260" i="18"/>
  <c r="F18" i="18"/>
  <c r="F17" i="18"/>
  <c r="H84" i="15"/>
  <c r="I105" i="15"/>
  <c r="J61" i="15"/>
  <c r="I50" i="15"/>
  <c r="H50" i="15"/>
  <c r="J113" i="15"/>
  <c r="I61" i="15"/>
  <c r="J94" i="15"/>
  <c r="J93" i="15" s="1"/>
  <c r="J99" i="15"/>
  <c r="J98" i="15" s="1"/>
  <c r="J89" i="15"/>
  <c r="L89" i="15" s="1"/>
  <c r="J111" i="15"/>
  <c r="J105" i="15"/>
  <c r="J91" i="15"/>
  <c r="L91" i="15" s="1"/>
  <c r="H61" i="15"/>
  <c r="H31" i="14"/>
  <c r="H32" i="14"/>
  <c r="E20" i="6"/>
  <c r="E19" i="6"/>
  <c r="H36" i="14"/>
  <c r="H35" i="14"/>
  <c r="H34" i="14"/>
  <c r="H33" i="14"/>
  <c r="H41" i="14"/>
  <c r="H40" i="14"/>
  <c r="H43" i="14"/>
  <c r="H42" i="14"/>
  <c r="G11" i="7"/>
  <c r="G21" i="7"/>
  <c r="G28" i="7"/>
  <c r="I24" i="9"/>
  <c r="H54" i="14"/>
  <c r="H55" i="14"/>
  <c r="H56" i="14"/>
  <c r="H58" i="14"/>
  <c r="H57" i="14"/>
  <c r="H60" i="14"/>
  <c r="H59" i="14"/>
  <c r="H63" i="14"/>
  <c r="H62" i="14"/>
  <c r="H61" i="14"/>
  <c r="H66" i="14"/>
  <c r="H67" i="14"/>
  <c r="H68" i="14"/>
  <c r="H69" i="14"/>
  <c r="H71" i="14"/>
  <c r="H70" i="14"/>
  <c r="H75" i="14"/>
  <c r="H76" i="14"/>
  <c r="H77" i="14"/>
  <c r="H78" i="14"/>
  <c r="H79" i="14"/>
  <c r="H81" i="14"/>
  <c r="H82" i="14"/>
  <c r="H83" i="14"/>
  <c r="H85" i="14"/>
  <c r="H86" i="14"/>
  <c r="H87" i="14"/>
  <c r="H88" i="14"/>
  <c r="H90" i="14"/>
  <c r="H89" i="14"/>
  <c r="H93" i="14"/>
  <c r="H92" i="14"/>
  <c r="H95" i="14"/>
  <c r="H94" i="14"/>
  <c r="H97" i="14"/>
  <c r="H96" i="14"/>
  <c r="H99" i="14"/>
  <c r="H98" i="14"/>
  <c r="H101" i="14"/>
  <c r="H100" i="14"/>
  <c r="H104" i="14"/>
  <c r="H103" i="14"/>
  <c r="H106" i="14"/>
  <c r="H107" i="14"/>
  <c r="H109" i="14"/>
  <c r="H110" i="14"/>
  <c r="H111" i="14"/>
  <c r="H112" i="14"/>
  <c r="H114" i="14"/>
  <c r="H115" i="14"/>
  <c r="H117" i="14"/>
  <c r="H118" i="14"/>
  <c r="H119" i="14"/>
  <c r="H120" i="14"/>
  <c r="H122" i="14"/>
  <c r="H121" i="14"/>
  <c r="H124" i="14"/>
  <c r="H125" i="14"/>
  <c r="H126" i="14"/>
  <c r="H127" i="14"/>
  <c r="H129" i="14"/>
  <c r="H130" i="14"/>
  <c r="H131" i="14"/>
  <c r="H132" i="14"/>
  <c r="H134" i="14"/>
  <c r="H133" i="14"/>
  <c r="H137" i="14"/>
  <c r="H136" i="14"/>
  <c r="H135" i="14"/>
  <c r="H140" i="14"/>
  <c r="H139" i="14"/>
  <c r="H142" i="14"/>
  <c r="H141" i="14"/>
  <c r="H144" i="14"/>
  <c r="H143" i="14"/>
  <c r="H146" i="14"/>
  <c r="H145" i="14"/>
  <c r="H148" i="14"/>
  <c r="H147" i="14"/>
  <c r="H150" i="14"/>
  <c r="H149" i="14"/>
  <c r="H152" i="14"/>
  <c r="H151" i="14"/>
  <c r="H156" i="14"/>
  <c r="H157" i="14"/>
  <c r="H160" i="14"/>
  <c r="H161" i="14"/>
  <c r="H163" i="14"/>
  <c r="H164" i="14"/>
  <c r="H166" i="14"/>
  <c r="H167" i="14"/>
  <c r="H171" i="14"/>
  <c r="H172" i="14"/>
  <c r="H175" i="14"/>
  <c r="H176" i="14"/>
  <c r="H180" i="14"/>
  <c r="H179" i="14"/>
  <c r="H182" i="14"/>
  <c r="H181" i="14"/>
  <c r="H187" i="14"/>
  <c r="H188" i="14"/>
  <c r="H189" i="14"/>
  <c r="H191" i="14"/>
  <c r="H190" i="14"/>
  <c r="H195" i="14"/>
  <c r="H194" i="14"/>
  <c r="H193" i="14"/>
  <c r="H198" i="14"/>
  <c r="H199" i="14"/>
  <c r="H200" i="14"/>
  <c r="H201" i="14"/>
  <c r="H203" i="14"/>
  <c r="H202" i="14"/>
  <c r="H205" i="14"/>
  <c r="H204" i="14"/>
  <c r="H207" i="14"/>
  <c r="H206" i="14"/>
  <c r="H209" i="14"/>
  <c r="H208" i="14"/>
  <c r="H212" i="14"/>
  <c r="H211" i="14"/>
  <c r="H210" i="14"/>
  <c r="H215" i="14"/>
  <c r="H216" i="14"/>
  <c r="H217" i="14"/>
  <c r="H218" i="14"/>
  <c r="I12" i="1"/>
  <c r="I15" i="1"/>
  <c r="I22" i="1"/>
  <c r="I25" i="1"/>
  <c r="I31" i="1"/>
  <c r="I38" i="1"/>
  <c r="I43" i="1"/>
  <c r="I44" i="1"/>
  <c r="I46" i="1"/>
  <c r="I48" i="1"/>
  <c r="I49" i="1"/>
  <c r="I52" i="1"/>
  <c r="I53" i="1"/>
  <c r="I54" i="1"/>
  <c r="I55" i="1"/>
  <c r="I57" i="1"/>
  <c r="I58" i="1"/>
  <c r="I59" i="1"/>
  <c r="I60" i="1"/>
  <c r="I61" i="1"/>
  <c r="I63" i="1"/>
  <c r="I64" i="1"/>
  <c r="I65" i="1"/>
  <c r="I66" i="1"/>
  <c r="I67" i="1"/>
  <c r="I68" i="1"/>
  <c r="I69" i="1"/>
  <c r="I70" i="1"/>
  <c r="I72" i="1"/>
  <c r="I74" i="1"/>
  <c r="I75" i="1"/>
  <c r="I76" i="1"/>
  <c r="I77" i="1"/>
  <c r="I78" i="1"/>
  <c r="I79" i="1"/>
  <c r="I80" i="1"/>
  <c r="I83" i="1"/>
  <c r="I85" i="1"/>
  <c r="I86" i="1"/>
  <c r="I87" i="1"/>
  <c r="I90" i="1"/>
  <c r="I91" i="1"/>
  <c r="I94" i="1"/>
  <c r="I97" i="1"/>
  <c r="I99" i="1"/>
  <c r="I100" i="1"/>
  <c r="I101" i="1"/>
  <c r="I102" i="1"/>
  <c r="I103" i="1"/>
  <c r="I105" i="1"/>
  <c r="I110" i="1"/>
  <c r="I111" i="1"/>
  <c r="I116" i="1"/>
  <c r="I118" i="1"/>
  <c r="I121" i="1"/>
  <c r="I126" i="1"/>
  <c r="I131" i="1"/>
  <c r="I137" i="1"/>
  <c r="I142" i="1"/>
  <c r="I148" i="1"/>
  <c r="I149" i="1"/>
  <c r="I150" i="1"/>
  <c r="I153" i="1"/>
  <c r="I156" i="1"/>
  <c r="I159" i="1"/>
  <c r="I160" i="1"/>
  <c r="I162" i="1"/>
  <c r="I168" i="1"/>
  <c r="I170" i="1"/>
  <c r="I173" i="1"/>
  <c r="I174" i="1"/>
  <c r="I175" i="1"/>
  <c r="I177" i="1"/>
  <c r="I178" i="1"/>
  <c r="I179" i="1"/>
  <c r="I180" i="1"/>
  <c r="I183" i="1"/>
  <c r="I186" i="1"/>
  <c r="I188" i="1"/>
  <c r="I193" i="1"/>
  <c r="I195" i="1"/>
  <c r="I198" i="1"/>
  <c r="I199" i="1"/>
  <c r="I200" i="1"/>
  <c r="I202" i="1"/>
  <c r="I203" i="1"/>
  <c r="I204" i="1"/>
  <c r="I205" i="1"/>
  <c r="I208" i="1"/>
  <c r="I211" i="1"/>
  <c r="I213" i="1"/>
  <c r="I219" i="1"/>
  <c r="I220" i="1"/>
  <c r="I222" i="1"/>
  <c r="I223" i="1"/>
  <c r="I224" i="1"/>
  <c r="I227" i="1"/>
  <c r="I229" i="1"/>
  <c r="I235" i="1"/>
  <c r="I237" i="1"/>
  <c r="I240" i="1"/>
  <c r="I242" i="1"/>
  <c r="I243" i="1"/>
  <c r="I248" i="1"/>
  <c r="I250" i="1"/>
  <c r="I253" i="1"/>
  <c r="I255" i="1"/>
  <c r="I256" i="1"/>
  <c r="I263" i="1"/>
  <c r="I264" i="1"/>
  <c r="I265" i="1"/>
  <c r="I271" i="1"/>
  <c r="I277" i="1"/>
  <c r="I283" i="1"/>
  <c r="I289" i="1"/>
  <c r="I295" i="1"/>
  <c r="I301" i="1"/>
  <c r="I307" i="1"/>
  <c r="I313" i="1"/>
  <c r="I319" i="1"/>
  <c r="I325" i="1"/>
  <c r="I331" i="1"/>
  <c r="I336" i="1"/>
  <c r="I342" i="1"/>
  <c r="I347" i="1"/>
  <c r="I353" i="1"/>
  <c r="I358" i="1"/>
  <c r="I364" i="1"/>
  <c r="I370" i="1"/>
  <c r="I376" i="1"/>
  <c r="I382" i="1"/>
  <c r="I388" i="1"/>
  <c r="I394" i="1"/>
  <c r="I400" i="1"/>
  <c r="I403" i="1"/>
  <c r="I409" i="1"/>
  <c r="F408" i="1"/>
  <c r="F407" i="1"/>
  <c r="F406" i="1"/>
  <c r="F405" i="1"/>
  <c r="F404" i="1"/>
  <c r="F402" i="1"/>
  <c r="F401" i="1"/>
  <c r="F399" i="1"/>
  <c r="F398" i="1"/>
  <c r="F393" i="1"/>
  <c r="F392" i="1"/>
  <c r="F391" i="1"/>
  <c r="F390" i="1"/>
  <c r="F389" i="1"/>
  <c r="F387" i="1"/>
  <c r="F386" i="1"/>
  <c r="F385" i="1"/>
  <c r="F384" i="1"/>
  <c r="F383" i="1"/>
  <c r="F381" i="1"/>
  <c r="F380" i="1"/>
  <c r="F379" i="1"/>
  <c r="F378" i="1"/>
  <c r="F377" i="1"/>
  <c r="F375" i="1"/>
  <c r="F374" i="1"/>
  <c r="F373" i="1"/>
  <c r="F372" i="1"/>
  <c r="F371" i="1"/>
  <c r="F369" i="1"/>
  <c r="F368" i="1"/>
  <c r="F367" i="1"/>
  <c r="F366" i="1"/>
  <c r="F365" i="1"/>
  <c r="F363" i="1"/>
  <c r="F362" i="1"/>
  <c r="F361" i="1"/>
  <c r="F360" i="1"/>
  <c r="F359" i="1"/>
  <c r="F357" i="1"/>
  <c r="F356" i="1"/>
  <c r="F355" i="1"/>
  <c r="F354" i="1"/>
  <c r="F352" i="1"/>
  <c r="F351" i="1"/>
  <c r="F350" i="1"/>
  <c r="F349" i="1"/>
  <c r="F346" i="1"/>
  <c r="F345" i="1"/>
  <c r="F344" i="1"/>
  <c r="F343" i="1"/>
  <c r="F341" i="1"/>
  <c r="F340" i="1"/>
  <c r="F339" i="1"/>
  <c r="F338" i="1"/>
  <c r="F335" i="1"/>
  <c r="F334" i="1"/>
  <c r="F333" i="1"/>
  <c r="F332" i="1"/>
  <c r="F330" i="1"/>
  <c r="F329" i="1"/>
  <c r="F328" i="1"/>
  <c r="F327" i="1"/>
  <c r="F324" i="1"/>
  <c r="F323" i="1"/>
  <c r="F322" i="1"/>
  <c r="F321" i="1"/>
  <c r="F320" i="1"/>
  <c r="F318" i="1"/>
  <c r="F317" i="1"/>
  <c r="F316" i="1"/>
  <c r="F315" i="1"/>
  <c r="F314" i="1"/>
  <c r="F312" i="1"/>
  <c r="F311" i="1"/>
  <c r="F310" i="1"/>
  <c r="F309" i="1"/>
  <c r="F308" i="1"/>
  <c r="F306" i="1"/>
  <c r="F305" i="1"/>
  <c r="F304" i="1"/>
  <c r="F303" i="1"/>
  <c r="F302" i="1"/>
  <c r="F300" i="1"/>
  <c r="F299" i="1"/>
  <c r="F298" i="1"/>
  <c r="F297" i="1"/>
  <c r="F296" i="1"/>
  <c r="F294" i="1"/>
  <c r="F293" i="1"/>
  <c r="F292" i="1"/>
  <c r="F291" i="1"/>
  <c r="F290" i="1"/>
  <c r="F288" i="1"/>
  <c r="F287" i="1"/>
  <c r="F286" i="1"/>
  <c r="F285" i="1"/>
  <c r="F284" i="1"/>
  <c r="F282" i="1"/>
  <c r="F281" i="1"/>
  <c r="F280" i="1"/>
  <c r="F279" i="1"/>
  <c r="F278" i="1"/>
  <c r="F276" i="1"/>
  <c r="F275" i="1"/>
  <c r="F274" i="1"/>
  <c r="F273" i="1"/>
  <c r="F272" i="1"/>
  <c r="F270" i="1"/>
  <c r="F269" i="1"/>
  <c r="F268" i="1"/>
  <c r="F267" i="1"/>
  <c r="F266" i="1"/>
  <c r="F262" i="1"/>
  <c r="F261" i="1"/>
  <c r="F260" i="1"/>
  <c r="F254" i="1"/>
  <c r="F252" i="1"/>
  <c r="F249" i="1"/>
  <c r="F247" i="1"/>
  <c r="F241" i="1"/>
  <c r="F239" i="1"/>
  <c r="F236" i="1"/>
  <c r="F234" i="1"/>
  <c r="F228" i="1"/>
  <c r="F226" i="1"/>
  <c r="F221" i="1"/>
  <c r="F218" i="1"/>
  <c r="F212" i="1"/>
  <c r="F210" i="1"/>
  <c r="F207" i="1"/>
  <c r="F206" i="1"/>
  <c r="F201" i="1"/>
  <c r="F197" i="1"/>
  <c r="F194" i="1"/>
  <c r="F192" i="1"/>
  <c r="F187" i="1"/>
  <c r="F185" i="1"/>
  <c r="F182" i="1"/>
  <c r="F181" i="1"/>
  <c r="F176" i="1"/>
  <c r="F172" i="1"/>
  <c r="F169" i="1"/>
  <c r="F167" i="1"/>
  <c r="F161" i="1"/>
  <c r="F158" i="1"/>
  <c r="F155" i="1"/>
  <c r="F154" i="1"/>
  <c r="F152" i="1"/>
  <c r="F151" i="1"/>
  <c r="F147" i="1"/>
  <c r="F146" i="1"/>
  <c r="F141" i="1"/>
  <c r="F140" i="1"/>
  <c r="F136" i="1"/>
  <c r="F135" i="1"/>
  <c r="F130" i="1"/>
  <c r="F129" i="1"/>
  <c r="F128" i="1"/>
  <c r="F127" i="1"/>
  <c r="F125" i="1"/>
  <c r="F124" i="1"/>
  <c r="F123" i="1"/>
  <c r="F122" i="1"/>
  <c r="E32" i="6"/>
  <c r="F120" i="1"/>
  <c r="F119" i="1"/>
  <c r="F117" i="1"/>
  <c r="F115" i="1"/>
  <c r="F109" i="1"/>
  <c r="F108" i="1"/>
  <c r="F107" i="1"/>
  <c r="F106" i="1"/>
  <c r="E28" i="6"/>
  <c r="G10" i="7"/>
  <c r="F104" i="1"/>
  <c r="F98" i="1"/>
  <c r="F96" i="1"/>
  <c r="F93" i="1"/>
  <c r="F92" i="1"/>
  <c r="F89" i="1"/>
  <c r="F88" i="1"/>
  <c r="F84" i="1"/>
  <c r="F82" i="1"/>
  <c r="F73" i="1"/>
  <c r="F71" i="1"/>
  <c r="F62" i="1"/>
  <c r="F56" i="1"/>
  <c r="F51" i="1"/>
  <c r="F47" i="1"/>
  <c r="F45" i="1"/>
  <c r="F42" i="1"/>
  <c r="F37" i="1"/>
  <c r="F36" i="1"/>
  <c r="F35" i="1"/>
  <c r="F34" i="1"/>
  <c r="F30" i="1"/>
  <c r="F29" i="1"/>
  <c r="F28" i="1"/>
  <c r="F27" i="1"/>
  <c r="F26" i="1"/>
  <c r="F24" i="1"/>
  <c r="F23" i="1"/>
  <c r="F21" i="1"/>
  <c r="F20" i="1"/>
  <c r="F14" i="1"/>
  <c r="F13" i="1"/>
  <c r="F11" i="1"/>
  <c r="F10" i="1"/>
  <c r="I2" i="1"/>
  <c r="E158" i="18"/>
  <c r="F158" i="18"/>
  <c r="F41" i="18"/>
  <c r="C41" i="18"/>
  <c r="E222" i="18"/>
  <c r="C314" i="18"/>
  <c r="F222" i="18"/>
  <c r="G130" i="18"/>
  <c r="C35" i="18"/>
  <c r="G337" i="18"/>
  <c r="G158" i="18"/>
  <c r="G270" i="18"/>
  <c r="C270" i="18"/>
  <c r="C370" i="18"/>
  <c r="G26" i="18"/>
  <c r="C207" i="18"/>
  <c r="C290" i="18"/>
  <c r="G370" i="18"/>
  <c r="I371" i="18"/>
  <c r="C280" i="18"/>
  <c r="I116" i="15"/>
  <c r="I115" i="15" s="1"/>
  <c r="F19" i="1"/>
  <c r="F18" i="1"/>
  <c r="F17" i="1"/>
  <c r="F16" i="1"/>
  <c r="F238" i="1"/>
  <c r="F251" i="1"/>
  <c r="H30" i="14"/>
  <c r="H29" i="14"/>
  <c r="H28" i="14"/>
  <c r="F9" i="1"/>
  <c r="E11" i="5"/>
  <c r="F225" i="1"/>
  <c r="G20" i="7"/>
  <c r="H105" i="14"/>
  <c r="F114" i="1"/>
  <c r="F113" i="1"/>
  <c r="F112" i="1"/>
  <c r="F171" i="1"/>
  <c r="F217" i="1"/>
  <c r="F216" i="1"/>
  <c r="F215" i="1"/>
  <c r="F348" i="1"/>
  <c r="H113" i="14"/>
  <c r="E10" i="5"/>
  <c r="F259" i="1"/>
  <c r="E7" i="5"/>
  <c r="F139" i="1"/>
  <c r="F138" i="1"/>
  <c r="E36" i="6"/>
  <c r="H223" i="14"/>
  <c r="G19" i="7"/>
  <c r="F134" i="1"/>
  <c r="F133" i="1"/>
  <c r="H222" i="14"/>
  <c r="F50" i="1"/>
  <c r="F95" i="1"/>
  <c r="F166" i="1"/>
  <c r="F191" i="1"/>
  <c r="F41" i="1"/>
  <c r="F40" i="1"/>
  <c r="F39" i="1"/>
  <c r="F81" i="1"/>
  <c r="F233" i="1"/>
  <c r="F326" i="1"/>
  <c r="F397" i="1"/>
  <c r="F396" i="1"/>
  <c r="F395" i="1"/>
  <c r="E9" i="5"/>
  <c r="F157" i="1"/>
  <c r="F145" i="1"/>
  <c r="F144" i="1"/>
  <c r="F143" i="1"/>
  <c r="F184" i="1"/>
  <c r="F196" i="1"/>
  <c r="F209" i="1"/>
  <c r="G18" i="7"/>
  <c r="I19" i="15"/>
  <c r="F246" i="1"/>
  <c r="H165" i="14"/>
  <c r="H53" i="14"/>
  <c r="H52" i="14"/>
  <c r="H214" i="14"/>
  <c r="H213" i="14"/>
  <c r="H155" i="14"/>
  <c r="H154" i="14"/>
  <c r="H128" i="14"/>
  <c r="H74" i="14"/>
  <c r="H178" i="14"/>
  <c r="H177" i="14"/>
  <c r="H174" i="14"/>
  <c r="H173" i="14"/>
  <c r="H138" i="14"/>
  <c r="H108" i="14"/>
  <c r="H80" i="14"/>
  <c r="H65" i="14"/>
  <c r="H64" i="14"/>
  <c r="G16" i="7"/>
  <c r="H91" i="14"/>
  <c r="H159" i="14"/>
  <c r="H116" i="14"/>
  <c r="H84" i="14"/>
  <c r="E27" i="6"/>
  <c r="H197" i="14"/>
  <c r="H196" i="14"/>
  <c r="H192" i="14"/>
  <c r="H186" i="14"/>
  <c r="H185" i="14"/>
  <c r="H184" i="14"/>
  <c r="H170" i="14"/>
  <c r="H169" i="14"/>
  <c r="H162" i="14"/>
  <c r="H123" i="14"/>
  <c r="H39" i="14"/>
  <c r="H38" i="14"/>
  <c r="H37" i="14"/>
  <c r="I11" i="9"/>
  <c r="E14" i="6"/>
  <c r="E13" i="6"/>
  <c r="E12" i="6"/>
  <c r="E11" i="6"/>
  <c r="F337" i="1"/>
  <c r="I54" i="14"/>
  <c r="K54" i="14"/>
  <c r="G24" i="1"/>
  <c r="G28" i="1"/>
  <c r="I28" i="1"/>
  <c r="G330" i="1"/>
  <c r="G42" i="1"/>
  <c r="I42" i="1"/>
  <c r="G56" i="1"/>
  <c r="I56" i="1"/>
  <c r="G62" i="1"/>
  <c r="I62" i="1"/>
  <c r="G73" i="1"/>
  <c r="I73" i="1"/>
  <c r="G335" i="1"/>
  <c r="G212" i="1"/>
  <c r="I212" i="1"/>
  <c r="I36" i="14"/>
  <c r="I41" i="14"/>
  <c r="E8" i="7"/>
  <c r="G25" i="15"/>
  <c r="G24" i="15" s="1"/>
  <c r="G23" i="15" s="1"/>
  <c r="I55" i="14"/>
  <c r="K55" i="14"/>
  <c r="I56" i="14"/>
  <c r="K56" i="14"/>
  <c r="I58" i="14"/>
  <c r="K58" i="14"/>
  <c r="I60" i="14"/>
  <c r="I63" i="14"/>
  <c r="K63" i="14"/>
  <c r="I66" i="14"/>
  <c r="K66" i="14"/>
  <c r="I67" i="14"/>
  <c r="K67" i="14"/>
  <c r="I69" i="14"/>
  <c r="K69" i="14"/>
  <c r="I68" i="14"/>
  <c r="I71" i="14"/>
  <c r="I75" i="14"/>
  <c r="K75" i="14"/>
  <c r="I76" i="14"/>
  <c r="K76" i="14"/>
  <c r="I77" i="14"/>
  <c r="I78" i="14"/>
  <c r="K78" i="14"/>
  <c r="I79" i="14"/>
  <c r="K79" i="14"/>
  <c r="I81" i="14"/>
  <c r="K81" i="14"/>
  <c r="I82" i="14"/>
  <c r="K82" i="14"/>
  <c r="I83" i="14"/>
  <c r="K83" i="14"/>
  <c r="I85" i="14"/>
  <c r="K85" i="14"/>
  <c r="I86" i="14"/>
  <c r="K86" i="14"/>
  <c r="I87" i="14"/>
  <c r="K87" i="14"/>
  <c r="I88" i="14"/>
  <c r="K88" i="14"/>
  <c r="I90" i="14"/>
  <c r="I93" i="14"/>
  <c r="I95" i="14"/>
  <c r="I97" i="14"/>
  <c r="I99" i="14"/>
  <c r="K99" i="14"/>
  <c r="I101" i="14"/>
  <c r="K101" i="14"/>
  <c r="I104" i="14"/>
  <c r="I106" i="14"/>
  <c r="K106" i="14"/>
  <c r="I107" i="14"/>
  <c r="K107" i="14"/>
  <c r="I109" i="14"/>
  <c r="K109" i="14"/>
  <c r="I110" i="14"/>
  <c r="K110" i="14"/>
  <c r="I111" i="14"/>
  <c r="K111" i="14"/>
  <c r="I112" i="14"/>
  <c r="K112" i="14"/>
  <c r="I114" i="14"/>
  <c r="I115" i="14"/>
  <c r="K115" i="14"/>
  <c r="I117" i="14"/>
  <c r="K117" i="14"/>
  <c r="I118" i="14"/>
  <c r="K118" i="14"/>
  <c r="I120" i="14"/>
  <c r="K120" i="14"/>
  <c r="I119" i="14"/>
  <c r="K119" i="14"/>
  <c r="I122" i="14"/>
  <c r="K122" i="14"/>
  <c r="I124" i="14"/>
  <c r="K124" i="14"/>
  <c r="I125" i="14"/>
  <c r="K125" i="14"/>
  <c r="I126" i="14"/>
  <c r="K126" i="14"/>
  <c r="I127" i="14"/>
  <c r="K127" i="14"/>
  <c r="I129" i="14"/>
  <c r="K129" i="14"/>
  <c r="I130" i="14"/>
  <c r="K130" i="14"/>
  <c r="I131" i="14"/>
  <c r="K131" i="14"/>
  <c r="I132" i="14"/>
  <c r="K132" i="14"/>
  <c r="I134" i="14"/>
  <c r="I137" i="14"/>
  <c r="I140" i="14"/>
  <c r="K140" i="14"/>
  <c r="I142" i="14"/>
  <c r="K142" i="14"/>
  <c r="I144" i="14"/>
  <c r="K144" i="14"/>
  <c r="I146" i="14"/>
  <c r="I148" i="14"/>
  <c r="I150" i="14"/>
  <c r="K150" i="14"/>
  <c r="I152" i="14"/>
  <c r="I156" i="14"/>
  <c r="I157" i="14"/>
  <c r="K157" i="14"/>
  <c r="I160" i="14"/>
  <c r="K160" i="14"/>
  <c r="I161" i="14"/>
  <c r="K161" i="14"/>
  <c r="I163" i="14"/>
  <c r="I164" i="14"/>
  <c r="K164" i="14"/>
  <c r="I166" i="14"/>
  <c r="K166" i="14"/>
  <c r="I167" i="14"/>
  <c r="K167" i="14"/>
  <c r="I171" i="14"/>
  <c r="I172" i="14"/>
  <c r="K172" i="14"/>
  <c r="I175" i="14"/>
  <c r="K175" i="14"/>
  <c r="I176" i="14"/>
  <c r="K176" i="14"/>
  <c r="I180" i="14"/>
  <c r="K180" i="14"/>
  <c r="I182" i="14"/>
  <c r="K182" i="14"/>
  <c r="I187" i="14"/>
  <c r="K187" i="14"/>
  <c r="I188" i="14"/>
  <c r="K188" i="14"/>
  <c r="I189" i="14"/>
  <c r="K189" i="14"/>
  <c r="I191" i="14"/>
  <c r="K191" i="14"/>
  <c r="I195" i="14"/>
  <c r="I198" i="14"/>
  <c r="K198" i="14"/>
  <c r="I199" i="14"/>
  <c r="K199" i="14"/>
  <c r="I200" i="14"/>
  <c r="K200" i="14"/>
  <c r="I201" i="14"/>
  <c r="K201" i="14"/>
  <c r="I203" i="14"/>
  <c r="K203" i="14"/>
  <c r="I205" i="14"/>
  <c r="I207" i="14"/>
  <c r="K207" i="14"/>
  <c r="I209" i="14"/>
  <c r="I212" i="14"/>
  <c r="I215" i="14"/>
  <c r="K215" i="14"/>
  <c r="I216" i="14"/>
  <c r="K216" i="14"/>
  <c r="I217" i="14"/>
  <c r="K217" i="14"/>
  <c r="I218" i="14"/>
  <c r="K218" i="14"/>
  <c r="G136" i="1"/>
  <c r="G141" i="1"/>
  <c r="I141" i="1"/>
  <c r="G54" i="14"/>
  <c r="G55" i="14"/>
  <c r="G56" i="14"/>
  <c r="G58" i="14"/>
  <c r="G60" i="14"/>
  <c r="G59" i="14"/>
  <c r="G63" i="14"/>
  <c r="G62" i="14"/>
  <c r="G66" i="14"/>
  <c r="G67" i="14"/>
  <c r="G69" i="14"/>
  <c r="G68" i="14"/>
  <c r="G71" i="14"/>
  <c r="G70" i="14"/>
  <c r="G75" i="14"/>
  <c r="G76" i="14"/>
  <c r="G77" i="14"/>
  <c r="G78" i="14"/>
  <c r="G79" i="14"/>
  <c r="G81" i="14"/>
  <c r="G82" i="14"/>
  <c r="G83" i="14"/>
  <c r="G85" i="14"/>
  <c r="G86" i="14"/>
  <c r="G87" i="14"/>
  <c r="G88" i="14"/>
  <c r="G90" i="14"/>
  <c r="G89" i="14"/>
  <c r="G93" i="14"/>
  <c r="G92" i="14"/>
  <c r="G95" i="14"/>
  <c r="G94" i="14"/>
  <c r="G97" i="14"/>
  <c r="G96" i="14"/>
  <c r="G99" i="14"/>
  <c r="G98" i="14"/>
  <c r="G101" i="14"/>
  <c r="G100" i="14"/>
  <c r="G104" i="14"/>
  <c r="G103" i="14"/>
  <c r="G106" i="14"/>
  <c r="G107" i="14"/>
  <c r="G109" i="14"/>
  <c r="G110" i="14"/>
  <c r="G111" i="14"/>
  <c r="G112" i="14"/>
  <c r="G114" i="14"/>
  <c r="G115" i="14"/>
  <c r="G117" i="14"/>
  <c r="G118" i="14"/>
  <c r="G120" i="14"/>
  <c r="G119" i="14"/>
  <c r="G122" i="14"/>
  <c r="G124" i="14"/>
  <c r="G125" i="14"/>
  <c r="G126" i="14"/>
  <c r="G127" i="14"/>
  <c r="G129" i="14"/>
  <c r="G130" i="14"/>
  <c r="G131" i="14"/>
  <c r="G132" i="14"/>
  <c r="G134" i="14"/>
  <c r="G137" i="14"/>
  <c r="G140" i="14"/>
  <c r="G139" i="14"/>
  <c r="G142" i="14"/>
  <c r="G141" i="14"/>
  <c r="G144" i="14"/>
  <c r="G143" i="14"/>
  <c r="G146" i="14"/>
  <c r="G148" i="14"/>
  <c r="G147" i="14"/>
  <c r="G150" i="14"/>
  <c r="G149" i="14"/>
  <c r="G152" i="14"/>
  <c r="G156" i="14"/>
  <c r="G157" i="14"/>
  <c r="G160" i="14"/>
  <c r="G161" i="14"/>
  <c r="G163" i="14"/>
  <c r="G164" i="14"/>
  <c r="G166" i="14"/>
  <c r="G167" i="14"/>
  <c r="G171" i="14"/>
  <c r="G172" i="14"/>
  <c r="G175" i="14"/>
  <c r="G176" i="14"/>
  <c r="G180" i="14"/>
  <c r="G179" i="14"/>
  <c r="G182" i="14"/>
  <c r="G181" i="14"/>
  <c r="G187" i="14"/>
  <c r="G188" i="14"/>
  <c r="G189" i="14"/>
  <c r="G191" i="14"/>
  <c r="G190" i="14"/>
  <c r="G195" i="14"/>
  <c r="G198" i="14"/>
  <c r="G199" i="14"/>
  <c r="G200" i="14"/>
  <c r="G201" i="14"/>
  <c r="G203" i="14"/>
  <c r="G202" i="14"/>
  <c r="G205" i="14"/>
  <c r="G204" i="14"/>
  <c r="G207" i="14"/>
  <c r="G206" i="14"/>
  <c r="G209" i="14"/>
  <c r="G212" i="14"/>
  <c r="G211" i="14"/>
  <c r="G210" i="14"/>
  <c r="G215" i="14"/>
  <c r="G216" i="14"/>
  <c r="G217" i="14"/>
  <c r="G218" i="14"/>
  <c r="E136" i="1"/>
  <c r="E135" i="1"/>
  <c r="E141" i="1"/>
  <c r="E140" i="1"/>
  <c r="G262" i="1"/>
  <c r="G270" i="1"/>
  <c r="G37" i="1"/>
  <c r="I37" i="1"/>
  <c r="G276" i="1"/>
  <c r="I276" i="1"/>
  <c r="G282" i="1"/>
  <c r="G288" i="1"/>
  <c r="I288" i="1"/>
  <c r="G294" i="1"/>
  <c r="G300" i="1"/>
  <c r="G306" i="1"/>
  <c r="I306" i="1"/>
  <c r="G312" i="1"/>
  <c r="I312" i="1"/>
  <c r="G318" i="1"/>
  <c r="G324" i="1"/>
  <c r="G341" i="1"/>
  <c r="G352" i="1"/>
  <c r="I352" i="1"/>
  <c r="G363" i="1"/>
  <c r="G369" i="1"/>
  <c r="G21" i="1"/>
  <c r="I21" i="1"/>
  <c r="G11" i="1"/>
  <c r="G14" i="1"/>
  <c r="I14" i="1"/>
  <c r="G387" i="1"/>
  <c r="G393" i="1"/>
  <c r="G45" i="1"/>
  <c r="I45" i="1"/>
  <c r="G47" i="1"/>
  <c r="I47" i="1"/>
  <c r="G51" i="1"/>
  <c r="G71" i="1"/>
  <c r="I71" i="1"/>
  <c r="G82" i="1"/>
  <c r="G84" i="1"/>
  <c r="I84" i="1"/>
  <c r="G89" i="1"/>
  <c r="G93" i="1"/>
  <c r="G96" i="1"/>
  <c r="I96" i="1"/>
  <c r="G98" i="1"/>
  <c r="I98" i="1"/>
  <c r="G104" i="1"/>
  <c r="G346" i="1"/>
  <c r="G357" i="1"/>
  <c r="G375" i="1"/>
  <c r="G147" i="1"/>
  <c r="I147" i="1"/>
  <c r="G152" i="1"/>
  <c r="G155" i="1"/>
  <c r="G158" i="1"/>
  <c r="I158" i="1"/>
  <c r="G161" i="1"/>
  <c r="I161" i="1"/>
  <c r="G167" i="1"/>
  <c r="I167" i="1"/>
  <c r="G169" i="1"/>
  <c r="I169" i="1"/>
  <c r="G172" i="1"/>
  <c r="G176" i="1"/>
  <c r="I176" i="1"/>
  <c r="G182" i="1"/>
  <c r="G185" i="1"/>
  <c r="I185" i="1"/>
  <c r="G187" i="1"/>
  <c r="G234" i="1"/>
  <c r="I234" i="1"/>
  <c r="G236" i="1"/>
  <c r="I236" i="1"/>
  <c r="G239" i="1"/>
  <c r="I239" i="1"/>
  <c r="G241" i="1"/>
  <c r="G123" i="1"/>
  <c r="I123" i="1"/>
  <c r="G192" i="1"/>
  <c r="I192" i="1"/>
  <c r="G194" i="1"/>
  <c r="G197" i="1"/>
  <c r="G201" i="1"/>
  <c r="I201" i="1"/>
  <c r="G247" i="1"/>
  <c r="G249" i="1"/>
  <c r="I249" i="1"/>
  <c r="G252" i="1"/>
  <c r="I252" i="1"/>
  <c r="G254" i="1"/>
  <c r="G218" i="1"/>
  <c r="I218" i="1"/>
  <c r="G221" i="1"/>
  <c r="I221" i="1"/>
  <c r="G207" i="1"/>
  <c r="G210" i="1"/>
  <c r="I210" i="1"/>
  <c r="G226" i="1"/>
  <c r="G228" i="1"/>
  <c r="I228" i="1"/>
  <c r="E262" i="1"/>
  <c r="E261" i="1"/>
  <c r="E260" i="1"/>
  <c r="E259" i="1"/>
  <c r="E258" i="1"/>
  <c r="E270" i="1"/>
  <c r="E269" i="1"/>
  <c r="E37" i="1"/>
  <c r="E36" i="1"/>
  <c r="E35" i="1"/>
  <c r="E34" i="1"/>
  <c r="E276" i="1"/>
  <c r="E275" i="1"/>
  <c r="E274" i="1"/>
  <c r="E273" i="1"/>
  <c r="E272" i="1"/>
  <c r="E282" i="1"/>
  <c r="E281" i="1"/>
  <c r="E280" i="1"/>
  <c r="E279" i="1"/>
  <c r="E278" i="1"/>
  <c r="E288" i="1"/>
  <c r="E287" i="1"/>
  <c r="E286" i="1"/>
  <c r="E285" i="1"/>
  <c r="E284" i="1"/>
  <c r="E294" i="1"/>
  <c r="E293" i="1"/>
  <c r="E292" i="1"/>
  <c r="E291" i="1"/>
  <c r="E290" i="1"/>
  <c r="E300" i="1"/>
  <c r="E299" i="1"/>
  <c r="E298" i="1"/>
  <c r="E297" i="1"/>
  <c r="E296" i="1"/>
  <c r="E306" i="1"/>
  <c r="E305" i="1"/>
  <c r="E304" i="1"/>
  <c r="E303" i="1"/>
  <c r="E302" i="1"/>
  <c r="E312" i="1"/>
  <c r="E311" i="1"/>
  <c r="E310" i="1"/>
  <c r="E318" i="1"/>
  <c r="E317" i="1"/>
  <c r="E316" i="1"/>
  <c r="E315" i="1"/>
  <c r="E314" i="1"/>
  <c r="E324" i="1"/>
  <c r="E323" i="1"/>
  <c r="E322" i="1"/>
  <c r="E321" i="1"/>
  <c r="E320" i="1"/>
  <c r="E330" i="1"/>
  <c r="E329" i="1"/>
  <c r="E328" i="1"/>
  <c r="E327" i="1"/>
  <c r="E341" i="1"/>
  <c r="E340" i="1"/>
  <c r="E339" i="1"/>
  <c r="E338" i="1"/>
  <c r="E352" i="1"/>
  <c r="E351" i="1"/>
  <c r="E350" i="1"/>
  <c r="E349" i="1"/>
  <c r="E363" i="1"/>
  <c r="E362" i="1"/>
  <c r="E361" i="1"/>
  <c r="E360" i="1"/>
  <c r="E359" i="1"/>
  <c r="E369" i="1"/>
  <c r="E368" i="1"/>
  <c r="E367" i="1"/>
  <c r="E366" i="1"/>
  <c r="E365" i="1"/>
  <c r="E21" i="1"/>
  <c r="E20" i="1"/>
  <c r="E24" i="1"/>
  <c r="E23" i="1"/>
  <c r="E28" i="1"/>
  <c r="E27" i="1"/>
  <c r="E26" i="1"/>
  <c r="E11" i="1"/>
  <c r="E10" i="1"/>
  <c r="E14" i="1"/>
  <c r="E13" i="1"/>
  <c r="E387" i="1"/>
  <c r="E386" i="1"/>
  <c r="E385" i="1"/>
  <c r="E384" i="1"/>
  <c r="E383" i="1"/>
  <c r="E393" i="1"/>
  <c r="E42" i="1"/>
  <c r="E45" i="1"/>
  <c r="E47" i="1"/>
  <c r="E51" i="1"/>
  <c r="E56" i="1"/>
  <c r="E62" i="1"/>
  <c r="E71" i="1"/>
  <c r="E73" i="1"/>
  <c r="E82" i="1"/>
  <c r="E84" i="1"/>
  <c r="E89" i="1"/>
  <c r="E88" i="1"/>
  <c r="G57" i="8"/>
  <c r="G56" i="8"/>
  <c r="E93" i="1"/>
  <c r="E92" i="1"/>
  <c r="E96" i="1"/>
  <c r="E98" i="1"/>
  <c r="E104" i="1"/>
  <c r="E335" i="1"/>
  <c r="E334" i="1"/>
  <c r="E333" i="1"/>
  <c r="E332" i="1"/>
  <c r="E346" i="1"/>
  <c r="E345" i="1"/>
  <c r="E344" i="1"/>
  <c r="E357" i="1"/>
  <c r="E356" i="1"/>
  <c r="E355" i="1"/>
  <c r="E354" i="1"/>
  <c r="E375" i="1"/>
  <c r="E374" i="1"/>
  <c r="E373" i="1"/>
  <c r="E372" i="1"/>
  <c r="E371" i="1"/>
  <c r="E134" i="1"/>
  <c r="E133" i="1"/>
  <c r="E147" i="1"/>
  <c r="E146" i="1"/>
  <c r="E152" i="1"/>
  <c r="E151" i="1"/>
  <c r="E155" i="1"/>
  <c r="E154" i="1"/>
  <c r="E158" i="1"/>
  <c r="E161" i="1"/>
  <c r="E167" i="1"/>
  <c r="E169" i="1"/>
  <c r="E172" i="1"/>
  <c r="E176" i="1"/>
  <c r="E182" i="1"/>
  <c r="E181" i="1"/>
  <c r="G60" i="8"/>
  <c r="E185" i="1"/>
  <c r="E187" i="1"/>
  <c r="E234" i="1"/>
  <c r="E236" i="1"/>
  <c r="E239" i="1"/>
  <c r="E241" i="1"/>
  <c r="E123" i="1"/>
  <c r="E122" i="1"/>
  <c r="D32" i="6"/>
  <c r="E192" i="1"/>
  <c r="E194" i="1"/>
  <c r="E197" i="1"/>
  <c r="E201" i="1"/>
  <c r="E247" i="1"/>
  <c r="E249" i="1"/>
  <c r="E252" i="1"/>
  <c r="E254" i="1"/>
  <c r="E218" i="1"/>
  <c r="E221" i="1"/>
  <c r="E207" i="1"/>
  <c r="E206" i="1"/>
  <c r="G62" i="8"/>
  <c r="E210" i="1"/>
  <c r="E212" i="1"/>
  <c r="E226" i="1"/>
  <c r="E228" i="1"/>
  <c r="C141" i="1"/>
  <c r="C140" i="1"/>
  <c r="C192" i="1"/>
  <c r="D192" i="1"/>
  <c r="C194" i="1"/>
  <c r="C197" i="1"/>
  <c r="D197" i="1"/>
  <c r="H197" i="1"/>
  <c r="C201" i="1"/>
  <c r="D201" i="1"/>
  <c r="C247" i="1"/>
  <c r="D247" i="1"/>
  <c r="C249" i="1"/>
  <c r="D249" i="1"/>
  <c r="C252" i="1"/>
  <c r="D252" i="1"/>
  <c r="H252" i="1"/>
  <c r="C254" i="1"/>
  <c r="D254" i="1"/>
  <c r="C218" i="1"/>
  <c r="C221" i="1"/>
  <c r="D221" i="1"/>
  <c r="C207" i="1"/>
  <c r="C206" i="1"/>
  <c r="D206" i="1"/>
  <c r="F62" i="8"/>
  <c r="C210" i="1"/>
  <c r="D210" i="1"/>
  <c r="C212" i="1"/>
  <c r="D212" i="1"/>
  <c r="C226" i="1"/>
  <c r="D226" i="1"/>
  <c r="H226" i="1"/>
  <c r="C228" i="1"/>
  <c r="C123" i="1"/>
  <c r="C122" i="1"/>
  <c r="D193" i="1"/>
  <c r="D248" i="1"/>
  <c r="H248" i="1"/>
  <c r="D195" i="1"/>
  <c r="H195" i="1"/>
  <c r="D250" i="1"/>
  <c r="D126" i="1"/>
  <c r="H126" i="1"/>
  <c r="D198" i="1"/>
  <c r="H198" i="1"/>
  <c r="D219" i="1"/>
  <c r="D199" i="1"/>
  <c r="D200" i="1"/>
  <c r="D240" i="1"/>
  <c r="H240" i="1"/>
  <c r="D253" i="1"/>
  <c r="H253" i="1"/>
  <c r="D220" i="1"/>
  <c r="D202" i="1"/>
  <c r="D255" i="1"/>
  <c r="H255" i="1"/>
  <c r="D222" i="1"/>
  <c r="D203" i="1"/>
  <c r="H203" i="1"/>
  <c r="D204" i="1"/>
  <c r="H204" i="1"/>
  <c r="D256" i="1"/>
  <c r="H256" i="1"/>
  <c r="D223" i="1"/>
  <c r="D205" i="1"/>
  <c r="D224" i="1"/>
  <c r="H224" i="1"/>
  <c r="D208" i="1"/>
  <c r="D211" i="1"/>
  <c r="D227" i="1"/>
  <c r="D213" i="1"/>
  <c r="H213" i="1"/>
  <c r="D229" i="1"/>
  <c r="E56" i="14"/>
  <c r="E69" i="14"/>
  <c r="E77" i="14"/>
  <c r="F235" i="14"/>
  <c r="E78" i="14"/>
  <c r="E79" i="14"/>
  <c r="E83" i="14"/>
  <c r="E87" i="14"/>
  <c r="E88" i="14"/>
  <c r="E111" i="14"/>
  <c r="E112" i="14"/>
  <c r="E120" i="14"/>
  <c r="E126" i="14"/>
  <c r="E127" i="14"/>
  <c r="E131" i="14"/>
  <c r="E132" i="14"/>
  <c r="E189" i="14"/>
  <c r="E200" i="14"/>
  <c r="E201" i="14"/>
  <c r="E217" i="14"/>
  <c r="E218" i="14"/>
  <c r="D116" i="1"/>
  <c r="D118" i="1"/>
  <c r="D400" i="1"/>
  <c r="H400" i="1"/>
  <c r="D121" i="1"/>
  <c r="D403" i="1"/>
  <c r="H403" i="1"/>
  <c r="D382" i="1"/>
  <c r="E58" i="14"/>
  <c r="E57" i="14"/>
  <c r="E68" i="14"/>
  <c r="E119" i="14"/>
  <c r="E157" i="14"/>
  <c r="E176" i="14"/>
  <c r="D110" i="1"/>
  <c r="D111" i="1"/>
  <c r="H111" i="1"/>
  <c r="E107" i="14"/>
  <c r="E115" i="14"/>
  <c r="C42" i="1"/>
  <c r="D42" i="1"/>
  <c r="C45" i="1"/>
  <c r="D45" i="1"/>
  <c r="C47" i="1"/>
  <c r="D47" i="1"/>
  <c r="C51" i="1"/>
  <c r="D51" i="1"/>
  <c r="C56" i="1"/>
  <c r="D56" i="1"/>
  <c r="C62" i="1"/>
  <c r="D62" i="1"/>
  <c r="C71" i="1"/>
  <c r="C73" i="1"/>
  <c r="D73" i="1"/>
  <c r="H73" i="1"/>
  <c r="C82" i="1"/>
  <c r="D82" i="1"/>
  <c r="C84" i="1"/>
  <c r="D84" i="1"/>
  <c r="C89" i="1"/>
  <c r="C88" i="1"/>
  <c r="E57" i="8"/>
  <c r="E56" i="8"/>
  <c r="C93" i="1"/>
  <c r="C96" i="1"/>
  <c r="C98" i="1"/>
  <c r="D98" i="1"/>
  <c r="C104" i="1"/>
  <c r="D104" i="1"/>
  <c r="C335" i="1"/>
  <c r="C334" i="1"/>
  <c r="C333" i="1"/>
  <c r="C332" i="1"/>
  <c r="D332" i="1"/>
  <c r="C346" i="1"/>
  <c r="C345" i="1"/>
  <c r="D345" i="1"/>
  <c r="C357" i="1"/>
  <c r="C356" i="1"/>
  <c r="C375" i="1"/>
  <c r="C374" i="1"/>
  <c r="C373" i="1"/>
  <c r="C136" i="1"/>
  <c r="C135" i="1"/>
  <c r="C147" i="1"/>
  <c r="C146" i="1"/>
  <c r="C152" i="1"/>
  <c r="C151" i="1"/>
  <c r="D151" i="1"/>
  <c r="C155" i="1"/>
  <c r="C154" i="1"/>
  <c r="D154" i="1"/>
  <c r="C158" i="1"/>
  <c r="D158" i="1"/>
  <c r="C161" i="1"/>
  <c r="D161" i="1"/>
  <c r="H161" i="1"/>
  <c r="D43" i="1"/>
  <c r="H43" i="1"/>
  <c r="D44" i="1"/>
  <c r="D46" i="1"/>
  <c r="D48" i="1"/>
  <c r="D49" i="1"/>
  <c r="D52" i="1"/>
  <c r="D53" i="1"/>
  <c r="H53" i="1"/>
  <c r="D54" i="1"/>
  <c r="D55" i="1"/>
  <c r="H55" i="1"/>
  <c r="D57" i="1"/>
  <c r="D58" i="1"/>
  <c r="D59" i="1"/>
  <c r="D60" i="1"/>
  <c r="H60" i="1"/>
  <c r="D61" i="1"/>
  <c r="D63" i="1"/>
  <c r="D64" i="1"/>
  <c r="D148" i="1"/>
  <c r="H148" i="1"/>
  <c r="D65" i="1"/>
  <c r="D66" i="1"/>
  <c r="D67" i="1"/>
  <c r="H67" i="1"/>
  <c r="D149" i="1"/>
  <c r="H149" i="1"/>
  <c r="D68" i="1"/>
  <c r="D69" i="1"/>
  <c r="D150" i="1"/>
  <c r="D70" i="1"/>
  <c r="D72" i="1"/>
  <c r="D74" i="1"/>
  <c r="H74" i="1"/>
  <c r="D75" i="1"/>
  <c r="H75" i="1"/>
  <c r="D76" i="1"/>
  <c r="D77" i="1"/>
  <c r="D78" i="1"/>
  <c r="H78" i="1"/>
  <c r="D79" i="1"/>
  <c r="D80" i="1"/>
  <c r="D83" i="1"/>
  <c r="D153" i="1"/>
  <c r="H153" i="1"/>
  <c r="D85" i="1"/>
  <c r="D86" i="1"/>
  <c r="H86" i="1"/>
  <c r="D87" i="1"/>
  <c r="D336" i="1"/>
  <c r="H336" i="1"/>
  <c r="D347" i="1"/>
  <c r="H347" i="1"/>
  <c r="D358" i="1"/>
  <c r="H358" i="1"/>
  <c r="D376" i="1"/>
  <c r="D90" i="1"/>
  <c r="H90" i="1"/>
  <c r="D91" i="1"/>
  <c r="D156" i="1"/>
  <c r="H156" i="1"/>
  <c r="D94" i="1"/>
  <c r="D97" i="1"/>
  <c r="D99" i="1"/>
  <c r="D159" i="1"/>
  <c r="H159" i="1"/>
  <c r="D100" i="1"/>
  <c r="D101" i="1"/>
  <c r="H101" i="1"/>
  <c r="D102" i="1"/>
  <c r="D103" i="1"/>
  <c r="H103" i="1"/>
  <c r="D105" i="1"/>
  <c r="D162" i="1"/>
  <c r="E55" i="14"/>
  <c r="E60" i="14"/>
  <c r="E59" i="14"/>
  <c r="E63" i="14"/>
  <c r="E67" i="14"/>
  <c r="E71" i="14"/>
  <c r="E70" i="14"/>
  <c r="E76" i="14"/>
  <c r="E82" i="14"/>
  <c r="E86" i="14"/>
  <c r="E90" i="14"/>
  <c r="E89" i="14"/>
  <c r="E93" i="14"/>
  <c r="E92" i="14"/>
  <c r="E95" i="14"/>
  <c r="E94" i="14"/>
  <c r="E97" i="14"/>
  <c r="E96" i="14"/>
  <c r="E99" i="14"/>
  <c r="E98" i="14"/>
  <c r="E101" i="14"/>
  <c r="E100" i="14"/>
  <c r="E104" i="14"/>
  <c r="E103" i="14"/>
  <c r="E106" i="14"/>
  <c r="E110" i="14"/>
  <c r="E114" i="14"/>
  <c r="E118" i="14"/>
  <c r="E122" i="14"/>
  <c r="E121" i="14"/>
  <c r="E125" i="14"/>
  <c r="E130" i="14"/>
  <c r="E134" i="14"/>
  <c r="E133" i="14"/>
  <c r="E137" i="14"/>
  <c r="E136" i="14"/>
  <c r="E135" i="14"/>
  <c r="E140" i="14"/>
  <c r="E139" i="14"/>
  <c r="E142" i="14"/>
  <c r="E141" i="14"/>
  <c r="E144" i="14"/>
  <c r="E143" i="14"/>
  <c r="E146" i="14"/>
  <c r="E145" i="14"/>
  <c r="E148" i="14"/>
  <c r="E147" i="14"/>
  <c r="E150" i="14"/>
  <c r="E149" i="14"/>
  <c r="E152" i="14"/>
  <c r="E151" i="14"/>
  <c r="E156" i="14"/>
  <c r="E161" i="14"/>
  <c r="E164" i="14"/>
  <c r="E167" i="14"/>
  <c r="E172" i="14"/>
  <c r="E180" i="14"/>
  <c r="E179" i="14"/>
  <c r="E182" i="14"/>
  <c r="E181" i="14"/>
  <c r="E188" i="14"/>
  <c r="E191" i="14"/>
  <c r="E190" i="14"/>
  <c r="E195" i="14"/>
  <c r="E194" i="14"/>
  <c r="E193" i="14"/>
  <c r="E199" i="14"/>
  <c r="E203" i="14"/>
  <c r="E202" i="14"/>
  <c r="E205" i="14"/>
  <c r="E204" i="14"/>
  <c r="E207" i="14"/>
  <c r="E206" i="14"/>
  <c r="E209" i="14"/>
  <c r="E208" i="14"/>
  <c r="E212" i="14"/>
  <c r="E211" i="14"/>
  <c r="E210" i="14"/>
  <c r="E216" i="14"/>
  <c r="C262" i="1"/>
  <c r="C270" i="1"/>
  <c r="C269" i="1"/>
  <c r="C268" i="1"/>
  <c r="C267" i="1"/>
  <c r="D267" i="1"/>
  <c r="C37" i="1"/>
  <c r="C36" i="1"/>
  <c r="C276" i="1"/>
  <c r="C282" i="1"/>
  <c r="C281" i="1"/>
  <c r="C280" i="1"/>
  <c r="C279" i="1"/>
  <c r="D279" i="1"/>
  <c r="C288" i="1"/>
  <c r="C287" i="1"/>
  <c r="C286" i="1"/>
  <c r="C285" i="1"/>
  <c r="C294" i="1"/>
  <c r="C300" i="1"/>
  <c r="C299" i="1"/>
  <c r="C306" i="1"/>
  <c r="C305" i="1"/>
  <c r="C312" i="1"/>
  <c r="C318" i="1"/>
  <c r="C317" i="1"/>
  <c r="C316" i="1"/>
  <c r="C315" i="1"/>
  <c r="D315" i="1"/>
  <c r="C324" i="1"/>
  <c r="C330" i="1"/>
  <c r="C329" i="1"/>
  <c r="C341" i="1"/>
  <c r="C352" i="1"/>
  <c r="C351" i="1"/>
  <c r="C363" i="1"/>
  <c r="C362" i="1"/>
  <c r="C361" i="1"/>
  <c r="C360" i="1"/>
  <c r="C359" i="1"/>
  <c r="D359" i="1"/>
  <c r="C369" i="1"/>
  <c r="C21" i="1"/>
  <c r="C20" i="1"/>
  <c r="D20" i="1"/>
  <c r="C24" i="1"/>
  <c r="C28" i="1"/>
  <c r="C11" i="1"/>
  <c r="C10" i="1"/>
  <c r="C14" i="1"/>
  <c r="C13" i="1"/>
  <c r="D13" i="1"/>
  <c r="C387" i="1"/>
  <c r="C386" i="1"/>
  <c r="C385" i="1"/>
  <c r="C384" i="1"/>
  <c r="C393" i="1"/>
  <c r="C392" i="1"/>
  <c r="C167" i="1"/>
  <c r="D167" i="1"/>
  <c r="C169" i="1"/>
  <c r="D169" i="1"/>
  <c r="C172" i="1"/>
  <c r="C176" i="1"/>
  <c r="C182" i="1"/>
  <c r="C181" i="1"/>
  <c r="E60" i="8"/>
  <c r="C185" i="1"/>
  <c r="D185" i="1"/>
  <c r="C187" i="1"/>
  <c r="C234" i="1"/>
  <c r="D234" i="1"/>
  <c r="H234" i="1"/>
  <c r="C236" i="1"/>
  <c r="D236" i="1"/>
  <c r="C239" i="1"/>
  <c r="C241" i="1"/>
  <c r="D263" i="1"/>
  <c r="D12" i="1"/>
  <c r="H12" i="1"/>
  <c r="D22" i="1"/>
  <c r="H22" i="1"/>
  <c r="D264" i="1"/>
  <c r="D265" i="1"/>
  <c r="H265" i="1"/>
  <c r="D271" i="1"/>
  <c r="D331" i="1"/>
  <c r="H331" i="1"/>
  <c r="D342" i="1"/>
  <c r="D353" i="1"/>
  <c r="H353" i="1"/>
  <c r="D364" i="1"/>
  <c r="H364" i="1"/>
  <c r="D394" i="1"/>
  <c r="H394" i="1"/>
  <c r="D15" i="1"/>
  <c r="D25" i="1"/>
  <c r="H25" i="1"/>
  <c r="D31" i="1"/>
  <c r="H31" i="1"/>
  <c r="D38" i="1"/>
  <c r="H38" i="1"/>
  <c r="D277" i="1"/>
  <c r="D283" i="1"/>
  <c r="H283" i="1"/>
  <c r="D289" i="1"/>
  <c r="H289" i="1"/>
  <c r="D295" i="1"/>
  <c r="H295" i="1"/>
  <c r="D301" i="1"/>
  <c r="D307" i="1"/>
  <c r="H307" i="1"/>
  <c r="D313" i="1"/>
  <c r="H313" i="1"/>
  <c r="D319" i="1"/>
  <c r="H319" i="1"/>
  <c r="D325" i="1"/>
  <c r="D370" i="1"/>
  <c r="H370" i="1"/>
  <c r="D388" i="1"/>
  <c r="H388" i="1"/>
  <c r="D168" i="1"/>
  <c r="D235" i="1"/>
  <c r="D170" i="1"/>
  <c r="D237" i="1"/>
  <c r="D173" i="1"/>
  <c r="D174" i="1"/>
  <c r="D175" i="1"/>
  <c r="D177" i="1"/>
  <c r="D242" i="1"/>
  <c r="H242" i="1"/>
  <c r="D178" i="1"/>
  <c r="D179" i="1"/>
  <c r="D243" i="1"/>
  <c r="H243" i="1"/>
  <c r="D180" i="1"/>
  <c r="H180" i="1"/>
  <c r="D183" i="1"/>
  <c r="D186" i="1"/>
  <c r="D188" i="1"/>
  <c r="E160" i="14"/>
  <c r="E163" i="14"/>
  <c r="E166" i="14"/>
  <c r="E171" i="14"/>
  <c r="E175" i="14"/>
  <c r="E54" i="14"/>
  <c r="E66" i="14"/>
  <c r="E75" i="14"/>
  <c r="E81" i="14"/>
  <c r="E85" i="14"/>
  <c r="E109" i="14"/>
  <c r="E117" i="14"/>
  <c r="E124" i="14"/>
  <c r="E129" i="14"/>
  <c r="E187" i="14"/>
  <c r="E198" i="14"/>
  <c r="E215" i="14"/>
  <c r="H27" i="8"/>
  <c r="H26" i="8"/>
  <c r="H25" i="8"/>
  <c r="G27" i="8"/>
  <c r="G26" i="8"/>
  <c r="G25" i="8"/>
  <c r="E27" i="8"/>
  <c r="E26" i="8"/>
  <c r="E25" i="8"/>
  <c r="E9" i="7"/>
  <c r="I9" i="7"/>
  <c r="F28" i="7"/>
  <c r="H24" i="9"/>
  <c r="C109" i="1"/>
  <c r="C115" i="1"/>
  <c r="D115" i="1"/>
  <c r="C117" i="1"/>
  <c r="D117" i="1"/>
  <c r="C120" i="1"/>
  <c r="C119" i="1"/>
  <c r="C379" i="1"/>
  <c r="C399" i="1"/>
  <c r="C398" i="1"/>
  <c r="D398" i="1"/>
  <c r="F44" i="8"/>
  <c r="C402" i="1"/>
  <c r="C401" i="1"/>
  <c r="D401" i="1"/>
  <c r="C408" i="1"/>
  <c r="C407" i="1"/>
  <c r="C130" i="1"/>
  <c r="E109" i="1"/>
  <c r="E108" i="1"/>
  <c r="G43" i="8"/>
  <c r="E115" i="1"/>
  <c r="E117" i="1"/>
  <c r="E120" i="1"/>
  <c r="E119" i="1"/>
  <c r="G51" i="8"/>
  <c r="E379" i="1"/>
  <c r="E378" i="1"/>
  <c r="E377" i="1"/>
  <c r="E399" i="1"/>
  <c r="E398" i="1"/>
  <c r="G44" i="8"/>
  <c r="E402" i="1"/>
  <c r="E401" i="1"/>
  <c r="E408" i="1"/>
  <c r="E407" i="1"/>
  <c r="E406" i="1"/>
  <c r="E405" i="1"/>
  <c r="E404" i="1"/>
  <c r="E130" i="1"/>
  <c r="E129" i="1"/>
  <c r="E128" i="1"/>
  <c r="E127" i="1"/>
  <c r="G109" i="1"/>
  <c r="G115" i="1"/>
  <c r="I115" i="1"/>
  <c r="G117" i="1"/>
  <c r="G120" i="1"/>
  <c r="G379" i="1"/>
  <c r="G399" i="1"/>
  <c r="I399" i="1"/>
  <c r="G402" i="1"/>
  <c r="G408" i="1"/>
  <c r="G130" i="1"/>
  <c r="I130" i="1"/>
  <c r="H21" i="7"/>
  <c r="H160" i="1"/>
  <c r="E48" i="14"/>
  <c r="I43" i="14"/>
  <c r="K43" i="14"/>
  <c r="G43" i="14"/>
  <c r="G42" i="14"/>
  <c r="E43" i="14"/>
  <c r="E42" i="14"/>
  <c r="G41" i="14"/>
  <c r="E41" i="14"/>
  <c r="G36" i="14"/>
  <c r="G35" i="14"/>
  <c r="E36" i="14"/>
  <c r="I32" i="14"/>
  <c r="K32" i="14"/>
  <c r="G32" i="14"/>
  <c r="E32" i="14"/>
  <c r="I31" i="14"/>
  <c r="K31" i="14"/>
  <c r="G31" i="14"/>
  <c r="D14" i="6"/>
  <c r="D13" i="6"/>
  <c r="E31" i="14"/>
  <c r="B14" i="6"/>
  <c r="B13" i="6"/>
  <c r="G24" i="8"/>
  <c r="H24" i="8"/>
  <c r="H23" i="8"/>
  <c r="E24" i="8"/>
  <c r="E23" i="8"/>
  <c r="G22" i="8"/>
  <c r="H22" i="8"/>
  <c r="E22" i="8"/>
  <c r="G21" i="8"/>
  <c r="H21" i="8"/>
  <c r="E21" i="8"/>
  <c r="E24" i="7"/>
  <c r="E23" i="7"/>
  <c r="E22" i="7"/>
  <c r="F32" i="14"/>
  <c r="E25" i="7"/>
  <c r="I25" i="7"/>
  <c r="E13" i="7"/>
  <c r="E14" i="7"/>
  <c r="I14" i="7"/>
  <c r="J8" i="7"/>
  <c r="J9" i="7"/>
  <c r="I12" i="7"/>
  <c r="J12" i="7"/>
  <c r="J13" i="7"/>
  <c r="J14" i="7"/>
  <c r="J22" i="7"/>
  <c r="J23" i="7"/>
  <c r="I24" i="7"/>
  <c r="J24" i="7"/>
  <c r="J25" i="7"/>
  <c r="F32" i="8"/>
  <c r="G32" i="8"/>
  <c r="H32" i="8"/>
  <c r="I32" i="8"/>
  <c r="J32" i="8"/>
  <c r="E32" i="8"/>
  <c r="E20" i="8"/>
  <c r="D131" i="1"/>
  <c r="H131" i="1"/>
  <c r="D137" i="1"/>
  <c r="H137" i="1"/>
  <c r="D142" i="1"/>
  <c r="H142" i="1"/>
  <c r="D409" i="1"/>
  <c r="G381" i="1"/>
  <c r="G30" i="1"/>
  <c r="G125" i="1"/>
  <c r="I125" i="1"/>
  <c r="E381" i="1"/>
  <c r="E380" i="1"/>
  <c r="E30" i="1"/>
  <c r="E125" i="1"/>
  <c r="E124" i="1"/>
  <c r="G45" i="8"/>
  <c r="D71" i="1"/>
  <c r="H264" i="1"/>
  <c r="D123" i="1"/>
  <c r="H123" i="1"/>
  <c r="C125" i="1"/>
  <c r="D125" i="1"/>
  <c r="C30" i="1"/>
  <c r="C381" i="1"/>
  <c r="C380" i="1"/>
  <c r="D172" i="1"/>
  <c r="D228" i="1"/>
  <c r="D241" i="1"/>
  <c r="D399" i="1"/>
  <c r="D357" i="1"/>
  <c r="H357" i="1"/>
  <c r="D318" i="1"/>
  <c r="D352" i="1"/>
  <c r="D88" i="1"/>
  <c r="F57" i="8"/>
  <c r="D317" i="1"/>
  <c r="D316" i="1"/>
  <c r="H44" i="1"/>
  <c r="G23" i="8"/>
  <c r="H11" i="7"/>
  <c r="J11" i="7"/>
  <c r="F11" i="7"/>
  <c r="F21" i="7"/>
  <c r="D11" i="7"/>
  <c r="D21" i="7"/>
  <c r="D28" i="7"/>
  <c r="F24" i="9"/>
  <c r="J21" i="7"/>
  <c r="H49" i="1"/>
  <c r="H28" i="7"/>
  <c r="J24" i="9"/>
  <c r="H77" i="1"/>
  <c r="H83" i="1"/>
  <c r="H94" i="1"/>
  <c r="H118" i="1"/>
  <c r="H105" i="1"/>
  <c r="H277" i="1"/>
  <c r="H301" i="1"/>
  <c r="H325" i="1"/>
  <c r="H342" i="1"/>
  <c r="H376" i="1"/>
  <c r="H382" i="1"/>
  <c r="H15" i="1"/>
  <c r="H174" i="1"/>
  <c r="H173" i="1"/>
  <c r="H183" i="1"/>
  <c r="H200" i="1"/>
  <c r="H175" i="1"/>
  <c r="H409" i="1"/>
  <c r="H202" i="1"/>
  <c r="H219" i="1"/>
  <c r="H205" i="1"/>
  <c r="H227" i="1"/>
  <c r="H235" i="1"/>
  <c r="E40" i="18"/>
  <c r="E7" i="18"/>
  <c r="F41" i="14"/>
  <c r="G32" i="15"/>
  <c r="J28" i="7"/>
  <c r="I22" i="7"/>
  <c r="F21" i="8"/>
  <c r="G22" i="15"/>
  <c r="G21" i="15" s="1"/>
  <c r="G20" i="15" s="1"/>
  <c r="F43" i="14"/>
  <c r="G33" i="15"/>
  <c r="K33" i="15" s="1"/>
  <c r="F40" i="18"/>
  <c r="C260" i="18"/>
  <c r="C26" i="18"/>
  <c r="C130" i="18"/>
  <c r="C266" i="1"/>
  <c r="D266" i="1"/>
  <c r="H56" i="1"/>
  <c r="D152" i="1"/>
  <c r="H152" i="1"/>
  <c r="C357" i="18"/>
  <c r="C323" i="18"/>
  <c r="G357" i="18"/>
  <c r="C337" i="18"/>
  <c r="C300" i="18"/>
  <c r="G300" i="18"/>
  <c r="G18" i="18"/>
  <c r="G222" i="18"/>
  <c r="C139" i="18"/>
  <c r="G332" i="18"/>
  <c r="C248" i="18"/>
  <c r="C255" i="18"/>
  <c r="C158" i="18"/>
  <c r="C18" i="18"/>
  <c r="G285" i="18"/>
  <c r="C275" i="18"/>
  <c r="G265" i="18"/>
  <c r="I370" i="18"/>
  <c r="C352" i="18"/>
  <c r="C342" i="18"/>
  <c r="C362" i="18"/>
  <c r="G275" i="18"/>
  <c r="F314" i="18"/>
  <c r="C222" i="18"/>
  <c r="G352" i="18"/>
  <c r="C295" i="18"/>
  <c r="G139" i="18"/>
  <c r="G362" i="18"/>
  <c r="C332" i="18"/>
  <c r="G342" i="18"/>
  <c r="C285" i="18"/>
  <c r="C305" i="18"/>
  <c r="G295" i="18"/>
  <c r="C265" i="18"/>
  <c r="G255" i="18"/>
  <c r="G248" i="18"/>
  <c r="G207" i="18"/>
  <c r="G323" i="18"/>
  <c r="G305" i="18"/>
  <c r="E70" i="8"/>
  <c r="D334" i="1"/>
  <c r="H210" i="1"/>
  <c r="H254" i="1"/>
  <c r="H201" i="1"/>
  <c r="D402" i="1"/>
  <c r="H208" i="1"/>
  <c r="H399" i="1"/>
  <c r="C124" i="1"/>
  <c r="D124" i="1"/>
  <c r="G68" i="8"/>
  <c r="H192" i="1"/>
  <c r="C217" i="1"/>
  <c r="E47" i="8"/>
  <c r="C246" i="1"/>
  <c r="D246" i="1"/>
  <c r="F245" i="1"/>
  <c r="F244" i="1"/>
  <c r="F132" i="1"/>
  <c r="D136" i="1"/>
  <c r="H136" i="1"/>
  <c r="H71" i="1"/>
  <c r="H236" i="1"/>
  <c r="H167" i="1"/>
  <c r="F189" i="14"/>
  <c r="J189" i="14"/>
  <c r="E238" i="1"/>
  <c r="E326" i="1"/>
  <c r="E114" i="1"/>
  <c r="G38" i="8"/>
  <c r="H249" i="1"/>
  <c r="D286" i="1"/>
  <c r="D21" i="1"/>
  <c r="H21" i="1"/>
  <c r="H402" i="1"/>
  <c r="E166" i="1"/>
  <c r="F232" i="1"/>
  <c r="F231" i="1"/>
  <c r="H241" i="1"/>
  <c r="H271" i="1"/>
  <c r="F207" i="14"/>
  <c r="F206" i="14"/>
  <c r="F199" i="14"/>
  <c r="J199" i="14"/>
  <c r="F150" i="14"/>
  <c r="F149" i="14"/>
  <c r="F142" i="14"/>
  <c r="F141" i="14"/>
  <c r="F67" i="14"/>
  <c r="J67" i="14"/>
  <c r="F107" i="14"/>
  <c r="J107" i="14"/>
  <c r="F8" i="1"/>
  <c r="F7" i="1"/>
  <c r="F6" i="1"/>
  <c r="H84" i="1"/>
  <c r="C278" i="1"/>
  <c r="D278" i="1"/>
  <c r="D181" i="1"/>
  <c r="F60" i="8"/>
  <c r="D282" i="1"/>
  <c r="H282" i="1"/>
  <c r="H318" i="1"/>
  <c r="D182" i="1"/>
  <c r="H182" i="1"/>
  <c r="F187" i="14"/>
  <c r="J187" i="14"/>
  <c r="F117" i="14"/>
  <c r="J117" i="14"/>
  <c r="F81" i="14"/>
  <c r="J81" i="14"/>
  <c r="H170" i="1"/>
  <c r="F166" i="14"/>
  <c r="H263" i="1"/>
  <c r="F216" i="14"/>
  <c r="J216" i="14"/>
  <c r="F205" i="14"/>
  <c r="J205" i="14"/>
  <c r="F195" i="14"/>
  <c r="F194" i="14"/>
  <c r="F180" i="14"/>
  <c r="F179" i="14"/>
  <c r="F148" i="14"/>
  <c r="F147" i="14"/>
  <c r="F140" i="14"/>
  <c r="F139" i="14"/>
  <c r="F125" i="14"/>
  <c r="F104" i="14"/>
  <c r="F103" i="14"/>
  <c r="F95" i="14"/>
  <c r="F94" i="14"/>
  <c r="F82" i="14"/>
  <c r="J82" i="14"/>
  <c r="F119" i="14"/>
  <c r="J119" i="14"/>
  <c r="F217" i="14"/>
  <c r="J217" i="14"/>
  <c r="F78" i="14"/>
  <c r="J78" i="14"/>
  <c r="F198" i="14"/>
  <c r="J198" i="14"/>
  <c r="F182" i="14"/>
  <c r="F181" i="14"/>
  <c r="F130" i="14"/>
  <c r="F127" i="14"/>
  <c r="J127" i="14"/>
  <c r="F79" i="14"/>
  <c r="J79" i="14"/>
  <c r="D281" i="1"/>
  <c r="D306" i="1"/>
  <c r="H306" i="1"/>
  <c r="D11" i="1"/>
  <c r="H11" i="1"/>
  <c r="D346" i="1"/>
  <c r="H346" i="1"/>
  <c r="F129" i="14"/>
  <c r="J129" i="14"/>
  <c r="F163" i="14"/>
  <c r="J163" i="14"/>
  <c r="F212" i="14"/>
  <c r="J212" i="14"/>
  <c r="F191" i="14"/>
  <c r="F190" i="14"/>
  <c r="F167" i="14"/>
  <c r="J167" i="14"/>
  <c r="F156" i="14"/>
  <c r="J156" i="14"/>
  <c r="F146" i="14"/>
  <c r="F145" i="14"/>
  <c r="F137" i="14"/>
  <c r="F136" i="14"/>
  <c r="F135" i="14"/>
  <c r="F122" i="14"/>
  <c r="F121" i="14"/>
  <c r="F110" i="14"/>
  <c r="J110" i="14"/>
  <c r="F101" i="14"/>
  <c r="F100" i="14"/>
  <c r="F93" i="14"/>
  <c r="F92" i="14"/>
  <c r="F76" i="14"/>
  <c r="F60" i="14"/>
  <c r="F59" i="14"/>
  <c r="F68" i="14"/>
  <c r="J68" i="14"/>
  <c r="F201" i="14"/>
  <c r="J201" i="14"/>
  <c r="F132" i="14"/>
  <c r="J132" i="14"/>
  <c r="F126" i="14"/>
  <c r="J126" i="14"/>
  <c r="F77" i="14"/>
  <c r="G235" i="14"/>
  <c r="H193" i="1"/>
  <c r="H64" i="1"/>
  <c r="F86" i="14"/>
  <c r="J86" i="14"/>
  <c r="F157" i="14"/>
  <c r="F218" i="14"/>
  <c r="J218" i="14"/>
  <c r="F112" i="14"/>
  <c r="G222" i="14"/>
  <c r="I233" i="14"/>
  <c r="H186" i="1"/>
  <c r="H121" i="1"/>
  <c r="H179" i="1"/>
  <c r="H150" i="1"/>
  <c r="D280" i="1"/>
  <c r="E62" i="8"/>
  <c r="D330" i="1"/>
  <c r="H330" i="1"/>
  <c r="D207" i="1"/>
  <c r="H207" i="1"/>
  <c r="G70" i="8"/>
  <c r="F215" i="14"/>
  <c r="J215" i="14"/>
  <c r="F109" i="14"/>
  <c r="J109" i="14"/>
  <c r="F75" i="14"/>
  <c r="J75" i="14"/>
  <c r="H168" i="1"/>
  <c r="F209" i="14"/>
  <c r="F208" i="14"/>
  <c r="F188" i="14"/>
  <c r="J188" i="14"/>
  <c r="F164" i="14"/>
  <c r="J164" i="14"/>
  <c r="F152" i="14"/>
  <c r="F151" i="14"/>
  <c r="F144" i="14"/>
  <c r="F143" i="14"/>
  <c r="F134" i="14"/>
  <c r="F133" i="14"/>
  <c r="F99" i="14"/>
  <c r="J99" i="14"/>
  <c r="F90" i="14"/>
  <c r="F89" i="14"/>
  <c r="F71" i="14"/>
  <c r="F70" i="14"/>
  <c r="F55" i="14"/>
  <c r="J55" i="14"/>
  <c r="F115" i="14"/>
  <c r="F200" i="14"/>
  <c r="J200" i="14"/>
  <c r="F131" i="14"/>
  <c r="J131" i="14"/>
  <c r="F120" i="14"/>
  <c r="J120" i="14"/>
  <c r="F88" i="14"/>
  <c r="J88" i="14"/>
  <c r="F83" i="14"/>
  <c r="J83" i="14"/>
  <c r="F69" i="14"/>
  <c r="J69" i="14"/>
  <c r="C139" i="1"/>
  <c r="C138" i="1"/>
  <c r="D138" i="1"/>
  <c r="E251" i="1"/>
  <c r="E95" i="1"/>
  <c r="G223" i="14"/>
  <c r="I238" i="14"/>
  <c r="H221" i="14"/>
  <c r="H220" i="14"/>
  <c r="H219" i="14"/>
  <c r="H27" i="14"/>
  <c r="H26" i="14"/>
  <c r="H24" i="14"/>
  <c r="F24" i="8"/>
  <c r="F23" i="8"/>
  <c r="I42" i="14"/>
  <c r="K42" i="14"/>
  <c r="H183" i="14"/>
  <c r="I14" i="9"/>
  <c r="H168" i="14"/>
  <c r="D392" i="1"/>
  <c r="C391" i="1"/>
  <c r="D391" i="1"/>
  <c r="H188" i="1"/>
  <c r="H57" i="1"/>
  <c r="H76" i="1"/>
  <c r="H65" i="1"/>
  <c r="D287" i="1"/>
  <c r="D268" i="1"/>
  <c r="D269" i="1"/>
  <c r="D141" i="1"/>
  <c r="H141" i="1"/>
  <c r="D288" i="1"/>
  <c r="H288" i="1"/>
  <c r="D155" i="1"/>
  <c r="H155" i="1"/>
  <c r="H172" i="1"/>
  <c r="E107" i="1"/>
  <c r="E106" i="1"/>
  <c r="D28" i="6"/>
  <c r="D27" i="6"/>
  <c r="F124" i="14"/>
  <c r="H47" i="1"/>
  <c r="C196" i="1"/>
  <c r="D196" i="1"/>
  <c r="E157" i="1"/>
  <c r="E145" i="1"/>
  <c r="E144" i="1"/>
  <c r="E143" i="1"/>
  <c r="G61" i="8"/>
  <c r="G59" i="8"/>
  <c r="H247" i="1"/>
  <c r="G287" i="1"/>
  <c r="G286" i="1"/>
  <c r="H286" i="1"/>
  <c r="G36" i="1"/>
  <c r="I36" i="1"/>
  <c r="E217" i="1"/>
  <c r="F19" i="7"/>
  <c r="G122" i="1"/>
  <c r="I122" i="1"/>
  <c r="H211" i="1"/>
  <c r="H177" i="1"/>
  <c r="H98" i="1"/>
  <c r="H61" i="1"/>
  <c r="D374" i="1"/>
  <c r="D375" i="1"/>
  <c r="H375" i="1"/>
  <c r="D335" i="1"/>
  <c r="H335" i="1"/>
  <c r="H221" i="1"/>
  <c r="H220" i="1"/>
  <c r="H199" i="1"/>
  <c r="H115" i="1"/>
  <c r="H110" i="1"/>
  <c r="H97" i="1"/>
  <c r="H91" i="1"/>
  <c r="H79" i="1"/>
  <c r="H70" i="1"/>
  <c r="H52" i="1"/>
  <c r="D333" i="1"/>
  <c r="E71" i="8"/>
  <c r="D120" i="1"/>
  <c r="H120" i="1"/>
  <c r="D14" i="1"/>
  <c r="H14" i="1"/>
  <c r="D270" i="1"/>
  <c r="H270" i="1"/>
  <c r="D300" i="1"/>
  <c r="H300" i="1"/>
  <c r="D393" i="1"/>
  <c r="H393" i="1"/>
  <c r="D408" i="1"/>
  <c r="H408" i="1"/>
  <c r="H158" i="1"/>
  <c r="H212" i="1"/>
  <c r="E348" i="1"/>
  <c r="G27" i="1"/>
  <c r="H250" i="1"/>
  <c r="H229" i="1"/>
  <c r="H223" i="1"/>
  <c r="H125" i="1"/>
  <c r="H63" i="1"/>
  <c r="H54" i="1"/>
  <c r="H80" i="1"/>
  <c r="H45" i="1"/>
  <c r="H42" i="1"/>
  <c r="D361" i="1"/>
  <c r="D386" i="1"/>
  <c r="D363" i="1"/>
  <c r="H363" i="1"/>
  <c r="D89" i="1"/>
  <c r="H89" i="1"/>
  <c r="H169" i="1"/>
  <c r="E139" i="1"/>
  <c r="E138" i="1"/>
  <c r="E132" i="1"/>
  <c r="C41" i="1"/>
  <c r="F111" i="14"/>
  <c r="J111" i="14"/>
  <c r="C251" i="1"/>
  <c r="D251" i="1"/>
  <c r="E246" i="1"/>
  <c r="H222" i="1"/>
  <c r="H162" i="1"/>
  <c r="H102" i="1"/>
  <c r="H68" i="1"/>
  <c r="D147" i="1"/>
  <c r="H147" i="1"/>
  <c r="D387" i="1"/>
  <c r="H387" i="1"/>
  <c r="G71" i="8"/>
  <c r="G69" i="8"/>
  <c r="G398" i="1"/>
  <c r="H44" i="8"/>
  <c r="E113" i="14"/>
  <c r="C81" i="1"/>
  <c r="E50" i="8"/>
  <c r="G217" i="1"/>
  <c r="H19" i="7"/>
  <c r="E8" i="5"/>
  <c r="H99" i="1"/>
  <c r="H48" i="1"/>
  <c r="H58" i="1"/>
  <c r="D362" i="1"/>
  <c r="H352" i="1"/>
  <c r="H185" i="1"/>
  <c r="H82" i="1"/>
  <c r="F66" i="14"/>
  <c r="D360" i="1"/>
  <c r="C92" i="1"/>
  <c r="D93" i="1"/>
  <c r="H93" i="1"/>
  <c r="F58" i="14"/>
  <c r="J58" i="14"/>
  <c r="H116" i="1"/>
  <c r="I104" i="1"/>
  <c r="H104" i="1"/>
  <c r="I51" i="1"/>
  <c r="H51" i="1"/>
  <c r="H69" i="1"/>
  <c r="C191" i="1"/>
  <c r="D194" i="1"/>
  <c r="H194" i="1"/>
  <c r="G281" i="1"/>
  <c r="I282" i="1"/>
  <c r="D30" i="1"/>
  <c r="H30" i="1"/>
  <c r="C29" i="1"/>
  <c r="D29" i="1"/>
  <c r="C304" i="1"/>
  <c r="D305" i="1"/>
  <c r="F97" i="14"/>
  <c r="J97" i="14"/>
  <c r="H59" i="1"/>
  <c r="C355" i="1"/>
  <c r="D356" i="1"/>
  <c r="H237" i="1"/>
  <c r="H87" i="1"/>
  <c r="D218" i="1"/>
  <c r="H218" i="1"/>
  <c r="C171" i="1"/>
  <c r="D171" i="1"/>
  <c r="D176" i="1"/>
  <c r="H176" i="1"/>
  <c r="I300" i="1"/>
  <c r="G299" i="1"/>
  <c r="G269" i="1"/>
  <c r="I270" i="1"/>
  <c r="H72" i="1"/>
  <c r="H62" i="1"/>
  <c r="D385" i="1"/>
  <c r="G29" i="1"/>
  <c r="I30" i="1"/>
  <c r="G401" i="1"/>
  <c r="I402" i="1"/>
  <c r="G119" i="1"/>
  <c r="I120" i="1"/>
  <c r="D187" i="1"/>
  <c r="H187" i="1"/>
  <c r="C184" i="1"/>
  <c r="D184" i="1"/>
  <c r="C293" i="1"/>
  <c r="D294" i="1"/>
  <c r="H294" i="1"/>
  <c r="F161" i="14"/>
  <c r="J161" i="14"/>
  <c r="H85" i="1"/>
  <c r="F63" i="14"/>
  <c r="F62" i="14"/>
  <c r="H46" i="1"/>
  <c r="C344" i="1"/>
  <c r="E54" i="8"/>
  <c r="E9" i="1"/>
  <c r="E19" i="1"/>
  <c r="D10" i="5"/>
  <c r="I254" i="1"/>
  <c r="G251" i="1"/>
  <c r="G181" i="1"/>
  <c r="I182" i="1"/>
  <c r="G151" i="1"/>
  <c r="I152" i="1"/>
  <c r="G10" i="1"/>
  <c r="I11" i="1"/>
  <c r="D407" i="1"/>
  <c r="C406" i="1"/>
  <c r="C27" i="1"/>
  <c r="D28" i="1"/>
  <c r="H28" i="1"/>
  <c r="C261" i="1"/>
  <c r="E49" i="8"/>
  <c r="D262" i="1"/>
  <c r="H262" i="1"/>
  <c r="F114" i="14"/>
  <c r="H66" i="1"/>
  <c r="G88" i="1"/>
  <c r="I89" i="1"/>
  <c r="I369" i="1"/>
  <c r="G368" i="1"/>
  <c r="I330" i="1"/>
  <c r="G329" i="1"/>
  <c r="E35" i="6"/>
  <c r="G26" i="7"/>
  <c r="H178" i="1"/>
  <c r="G54" i="8"/>
  <c r="I381" i="1"/>
  <c r="G380" i="1"/>
  <c r="E44" i="8"/>
  <c r="C397" i="1"/>
  <c r="D397" i="1"/>
  <c r="C340" i="1"/>
  <c r="D340" i="1"/>
  <c r="D341" i="1"/>
  <c r="H341" i="1"/>
  <c r="F203" i="14"/>
  <c r="F202" i="14"/>
  <c r="H100" i="1"/>
  <c r="I393" i="1"/>
  <c r="G392" i="1"/>
  <c r="I341" i="1"/>
  <c r="I24" i="1"/>
  <c r="G23" i="1"/>
  <c r="I23" i="1"/>
  <c r="F190" i="1"/>
  <c r="F189" i="1"/>
  <c r="G17" i="7"/>
  <c r="G114" i="1"/>
  <c r="I114" i="1"/>
  <c r="I117" i="1"/>
  <c r="E397" i="1"/>
  <c r="E396" i="1"/>
  <c r="F87" i="14"/>
  <c r="J87" i="14"/>
  <c r="C209" i="1"/>
  <c r="D18" i="7"/>
  <c r="E184" i="1"/>
  <c r="G64" i="8"/>
  <c r="E171" i="1"/>
  <c r="G225" i="1"/>
  <c r="I226" i="1"/>
  <c r="G196" i="1"/>
  <c r="I197" i="1"/>
  <c r="G146" i="1"/>
  <c r="I146" i="1"/>
  <c r="G374" i="1"/>
  <c r="I375" i="1"/>
  <c r="G386" i="1"/>
  <c r="I387" i="1"/>
  <c r="G20" i="1"/>
  <c r="G362" i="1"/>
  <c r="I363" i="1"/>
  <c r="G323" i="1"/>
  <c r="I324" i="1"/>
  <c r="G305" i="1"/>
  <c r="G293" i="1"/>
  <c r="I294" i="1"/>
  <c r="G261" i="1"/>
  <c r="G260" i="1"/>
  <c r="I260" i="1"/>
  <c r="I262" i="1"/>
  <c r="G135" i="1"/>
  <c r="I136" i="1"/>
  <c r="F33" i="1"/>
  <c r="E26" i="6"/>
  <c r="F165" i="1"/>
  <c r="F164" i="1"/>
  <c r="F258" i="1"/>
  <c r="F257" i="1"/>
  <c r="H228" i="1"/>
  <c r="F160" i="14"/>
  <c r="J160" i="14"/>
  <c r="C233" i="1"/>
  <c r="D233" i="1"/>
  <c r="F118" i="14"/>
  <c r="J118" i="14"/>
  <c r="C225" i="1"/>
  <c r="D20" i="7"/>
  <c r="E209" i="1"/>
  <c r="G66" i="8"/>
  <c r="E233" i="1"/>
  <c r="G191" i="1"/>
  <c r="I191" i="1"/>
  <c r="I194" i="1"/>
  <c r="G238" i="1"/>
  <c r="I238" i="1"/>
  <c r="I241" i="1"/>
  <c r="G184" i="1"/>
  <c r="I187" i="1"/>
  <c r="G171" i="1"/>
  <c r="I172" i="1"/>
  <c r="G356" i="1"/>
  <c r="I357" i="1"/>
  <c r="G81" i="1"/>
  <c r="I82" i="1"/>
  <c r="G13" i="1"/>
  <c r="G351" i="1"/>
  <c r="G317" i="1"/>
  <c r="I318" i="1"/>
  <c r="G334" i="1"/>
  <c r="I335" i="1"/>
  <c r="E30" i="6"/>
  <c r="G55" i="8"/>
  <c r="G407" i="1"/>
  <c r="I408" i="1"/>
  <c r="G378" i="1"/>
  <c r="I379" i="1"/>
  <c r="G108" i="1"/>
  <c r="H43" i="8"/>
  <c r="J43" i="8"/>
  <c r="I109" i="1"/>
  <c r="F85" i="14"/>
  <c r="F56" i="14"/>
  <c r="J56" i="14"/>
  <c r="G206" i="1"/>
  <c r="H62" i="8"/>
  <c r="I207" i="1"/>
  <c r="G246" i="1"/>
  <c r="I246" i="1"/>
  <c r="I247" i="1"/>
  <c r="G154" i="1"/>
  <c r="I155" i="1"/>
  <c r="G345" i="1"/>
  <c r="I345" i="1"/>
  <c r="I346" i="1"/>
  <c r="G92" i="1"/>
  <c r="I93" i="1"/>
  <c r="F214" i="1"/>
  <c r="E34" i="6"/>
  <c r="G162" i="14"/>
  <c r="H51" i="14"/>
  <c r="I100" i="14"/>
  <c r="K100" i="14"/>
  <c r="I62" i="14"/>
  <c r="I61" i="14"/>
  <c r="K61" i="14"/>
  <c r="H158" i="14"/>
  <c r="H153" i="14"/>
  <c r="H73" i="14"/>
  <c r="H102" i="14"/>
  <c r="I204" i="14"/>
  <c r="K204" i="14"/>
  <c r="K205" i="14"/>
  <c r="I103" i="14"/>
  <c r="K103" i="14"/>
  <c r="K104" i="14"/>
  <c r="I70" i="14"/>
  <c r="K70" i="14"/>
  <c r="K71" i="14"/>
  <c r="I211" i="14"/>
  <c r="K211" i="14"/>
  <c r="K212" i="14"/>
  <c r="I170" i="14"/>
  <c r="K171" i="14"/>
  <c r="I162" i="14"/>
  <c r="K162" i="14"/>
  <c r="K163" i="14"/>
  <c r="I145" i="14"/>
  <c r="K145" i="14"/>
  <c r="K146" i="14"/>
  <c r="I136" i="14"/>
  <c r="K136" i="14"/>
  <c r="K137" i="14"/>
  <c r="I113" i="14"/>
  <c r="K113" i="14"/>
  <c r="K114" i="14"/>
  <c r="J235" i="14"/>
  <c r="K77" i="14"/>
  <c r="K68" i="14"/>
  <c r="E84" i="14"/>
  <c r="E162" i="14"/>
  <c r="J115" i="14"/>
  <c r="I208" i="14"/>
  <c r="K208" i="14"/>
  <c r="K209" i="14"/>
  <c r="I194" i="14"/>
  <c r="K195" i="14"/>
  <c r="I151" i="14"/>
  <c r="K151" i="14"/>
  <c r="K152" i="14"/>
  <c r="I133" i="14"/>
  <c r="K133" i="14"/>
  <c r="K134" i="14"/>
  <c r="I92" i="14"/>
  <c r="K92" i="14"/>
  <c r="K93" i="14"/>
  <c r="H22" i="14"/>
  <c r="E16" i="6"/>
  <c r="I147" i="14"/>
  <c r="K147" i="14"/>
  <c r="K148" i="14"/>
  <c r="I96" i="14"/>
  <c r="K96" i="14"/>
  <c r="K97" i="14"/>
  <c r="I155" i="14"/>
  <c r="K155" i="14"/>
  <c r="K156" i="14"/>
  <c r="K95" i="14"/>
  <c r="I190" i="14"/>
  <c r="K190" i="14"/>
  <c r="I89" i="14"/>
  <c r="K89" i="14"/>
  <c r="K90" i="14"/>
  <c r="I59" i="14"/>
  <c r="K59" i="14"/>
  <c r="K60" i="14"/>
  <c r="J23" i="8"/>
  <c r="J21" i="8"/>
  <c r="I40" i="14"/>
  <c r="K40" i="14"/>
  <c r="K41" i="14"/>
  <c r="J25" i="8"/>
  <c r="F12" i="6"/>
  <c r="F11" i="6"/>
  <c r="K36" i="14"/>
  <c r="J27" i="8"/>
  <c r="J24" i="8"/>
  <c r="J22" i="8"/>
  <c r="I35" i="14"/>
  <c r="E214" i="14"/>
  <c r="E213" i="14"/>
  <c r="I174" i="14"/>
  <c r="I84" i="14"/>
  <c r="K84" i="14"/>
  <c r="J71" i="14"/>
  <c r="E108" i="14"/>
  <c r="E65" i="14"/>
  <c r="E64" i="14"/>
  <c r="E159" i="14"/>
  <c r="J195" i="14"/>
  <c r="E105" i="14"/>
  <c r="E155" i="14"/>
  <c r="E154" i="14"/>
  <c r="G61" i="14"/>
  <c r="J32" i="14"/>
  <c r="I30" i="14"/>
  <c r="K30" i="14"/>
  <c r="G84" i="14"/>
  <c r="E123" i="14"/>
  <c r="I234" i="14"/>
  <c r="G165" i="14"/>
  <c r="I116" i="14"/>
  <c r="K116" i="14"/>
  <c r="J234" i="14"/>
  <c r="D20" i="6"/>
  <c r="D19" i="6"/>
  <c r="E40" i="14"/>
  <c r="E39" i="14"/>
  <c r="E38" i="14"/>
  <c r="E37" i="14"/>
  <c r="F11" i="9"/>
  <c r="E80" i="14"/>
  <c r="B12" i="6"/>
  <c r="B11" i="6"/>
  <c r="B20" i="6"/>
  <c r="B19" i="6"/>
  <c r="J231" i="14"/>
  <c r="I235" i="14"/>
  <c r="I245" i="14"/>
  <c r="I108" i="14"/>
  <c r="K108" i="14"/>
  <c r="F20" i="6"/>
  <c r="F19" i="6"/>
  <c r="E74" i="14"/>
  <c r="E170" i="14"/>
  <c r="E169" i="14"/>
  <c r="J146" i="14"/>
  <c r="I143" i="14"/>
  <c r="G34" i="14"/>
  <c r="I23" i="8"/>
  <c r="H20" i="8"/>
  <c r="G30" i="14"/>
  <c r="G29" i="14"/>
  <c r="G28" i="14"/>
  <c r="G40" i="14"/>
  <c r="G39" i="14"/>
  <c r="G38" i="14"/>
  <c r="G37" i="14"/>
  <c r="H11" i="9"/>
  <c r="F14" i="6"/>
  <c r="F13" i="6"/>
  <c r="H13" i="6"/>
  <c r="D12" i="6"/>
  <c r="D11" i="6"/>
  <c r="J26" i="8"/>
  <c r="G20" i="8"/>
  <c r="E35" i="14"/>
  <c r="E34" i="14"/>
  <c r="E33" i="14"/>
  <c r="E30" i="14"/>
  <c r="E29" i="14"/>
  <c r="E28" i="14"/>
  <c r="F22" i="8"/>
  <c r="I22" i="8"/>
  <c r="E28" i="7"/>
  <c r="J41" i="14"/>
  <c r="F40" i="14"/>
  <c r="C20" i="6"/>
  <c r="C19" i="6"/>
  <c r="I21" i="8"/>
  <c r="F42" i="14"/>
  <c r="J42" i="14"/>
  <c r="J43" i="14"/>
  <c r="I13" i="7"/>
  <c r="E11" i="7"/>
  <c r="I11" i="7"/>
  <c r="F31" i="14"/>
  <c r="F27" i="8"/>
  <c r="E21" i="7"/>
  <c r="I21" i="7"/>
  <c r="I23" i="7"/>
  <c r="C129" i="1"/>
  <c r="D130" i="1"/>
  <c r="H130" i="1"/>
  <c r="C298" i="1"/>
  <c r="D299" i="1"/>
  <c r="C95" i="1"/>
  <c r="D96" i="1"/>
  <c r="H96" i="1"/>
  <c r="E225" i="1"/>
  <c r="E392" i="1"/>
  <c r="E51" i="8"/>
  <c r="D119" i="1"/>
  <c r="C238" i="1"/>
  <c r="D239" i="1"/>
  <c r="H239" i="1"/>
  <c r="E197" i="14"/>
  <c r="E196" i="14"/>
  <c r="J125" i="14"/>
  <c r="G311" i="1"/>
  <c r="I311" i="1"/>
  <c r="G49" i="8"/>
  <c r="G124" i="1"/>
  <c r="I124" i="1"/>
  <c r="C328" i="1"/>
  <c r="D329" i="1"/>
  <c r="D285" i="1"/>
  <c r="C284" i="1"/>
  <c r="D284" i="1"/>
  <c r="C275" i="1"/>
  <c r="D276" i="1"/>
  <c r="H276" i="1"/>
  <c r="E268" i="1"/>
  <c r="G233" i="1"/>
  <c r="I233" i="1"/>
  <c r="G340" i="1"/>
  <c r="I340" i="1"/>
  <c r="I231" i="14"/>
  <c r="G136" i="14"/>
  <c r="G135" i="14"/>
  <c r="G128" i="14"/>
  <c r="G123" i="14"/>
  <c r="G113" i="14"/>
  <c r="G140" i="1"/>
  <c r="I159" i="14"/>
  <c r="K159" i="14"/>
  <c r="C368" i="1"/>
  <c r="D369" i="1"/>
  <c r="H369" i="1"/>
  <c r="G194" i="14"/>
  <c r="G151" i="14"/>
  <c r="G108" i="14"/>
  <c r="G53" i="14"/>
  <c r="I232" i="14"/>
  <c r="D381" i="1"/>
  <c r="H381" i="1"/>
  <c r="E29" i="1"/>
  <c r="E178" i="14"/>
  <c r="E177" i="14"/>
  <c r="G129" i="1"/>
  <c r="I129" i="1"/>
  <c r="C350" i="1"/>
  <c r="D351" i="1"/>
  <c r="D373" i="1"/>
  <c r="C372" i="1"/>
  <c r="D372" i="1"/>
  <c r="E309" i="1"/>
  <c r="E308" i="1"/>
  <c r="D9" i="5"/>
  <c r="G275" i="1"/>
  <c r="I275" i="1"/>
  <c r="G186" i="14"/>
  <c r="G170" i="14"/>
  <c r="G155" i="14"/>
  <c r="I206" i="14"/>
  <c r="K206" i="14"/>
  <c r="J207" i="14"/>
  <c r="I179" i="14"/>
  <c r="K179" i="14"/>
  <c r="I165" i="14"/>
  <c r="K165" i="14"/>
  <c r="I139" i="14"/>
  <c r="K139" i="14"/>
  <c r="I128" i="14"/>
  <c r="K128" i="14"/>
  <c r="I94" i="14"/>
  <c r="K94" i="14"/>
  <c r="J237" i="14"/>
  <c r="I65" i="14"/>
  <c r="K65" i="14"/>
  <c r="J236" i="14"/>
  <c r="F237" i="14"/>
  <c r="E41" i="1"/>
  <c r="G37" i="8"/>
  <c r="G197" i="14"/>
  <c r="G133" i="14"/>
  <c r="I237" i="14"/>
  <c r="G65" i="14"/>
  <c r="G64" i="14"/>
  <c r="I236" i="14"/>
  <c r="I202" i="14"/>
  <c r="K202" i="14"/>
  <c r="I186" i="14"/>
  <c r="I149" i="14"/>
  <c r="K149" i="14"/>
  <c r="I98" i="14"/>
  <c r="K98" i="14"/>
  <c r="I53" i="14"/>
  <c r="K53" i="14"/>
  <c r="D114" i="1"/>
  <c r="F38" i="8"/>
  <c r="E116" i="14"/>
  <c r="F234" i="14"/>
  <c r="G174" i="14"/>
  <c r="G145" i="14"/>
  <c r="G105" i="14"/>
  <c r="C114" i="1"/>
  <c r="E128" i="14"/>
  <c r="J166" i="14"/>
  <c r="C157" i="1"/>
  <c r="D157" i="1"/>
  <c r="E191" i="1"/>
  <c r="G39" i="8"/>
  <c r="G157" i="1"/>
  <c r="I157" i="1"/>
  <c r="G214" i="14"/>
  <c r="G213" i="14"/>
  <c r="I105" i="14"/>
  <c r="K105" i="14"/>
  <c r="C166" i="1"/>
  <c r="E174" i="14"/>
  <c r="E173" i="14"/>
  <c r="G166" i="1"/>
  <c r="I166" i="1"/>
  <c r="G95" i="1"/>
  <c r="I95" i="1"/>
  <c r="G159" i="14"/>
  <c r="G80" i="14"/>
  <c r="I214" i="14"/>
  <c r="K214" i="14"/>
  <c r="I80" i="14"/>
  <c r="K80" i="14"/>
  <c r="G209" i="1"/>
  <c r="I209" i="1"/>
  <c r="P90" i="8"/>
  <c r="P100" i="8"/>
  <c r="C396" i="1"/>
  <c r="C378" i="1"/>
  <c r="D379" i="1"/>
  <c r="H379" i="1"/>
  <c r="C311" i="1"/>
  <c r="D312" i="1"/>
  <c r="H312" i="1"/>
  <c r="G41" i="1"/>
  <c r="I41" i="1"/>
  <c r="I141" i="14"/>
  <c r="K141" i="14"/>
  <c r="J76" i="14"/>
  <c r="H117" i="1"/>
  <c r="F56" i="8"/>
  <c r="E62" i="14"/>
  <c r="E61" i="14"/>
  <c r="D380" i="1"/>
  <c r="E55" i="8"/>
  <c r="F175" i="14"/>
  <c r="C23" i="1"/>
  <c r="D23" i="1"/>
  <c r="D24" i="1"/>
  <c r="H24" i="1"/>
  <c r="C323" i="1"/>
  <c r="D324" i="1"/>
  <c r="H324" i="1"/>
  <c r="E138" i="14"/>
  <c r="E91" i="14"/>
  <c r="G121" i="14"/>
  <c r="C108" i="1"/>
  <c r="D109" i="1"/>
  <c r="H109" i="1"/>
  <c r="E186" i="14"/>
  <c r="E185" i="14"/>
  <c r="E184" i="14"/>
  <c r="E165" i="14"/>
  <c r="D10" i="1"/>
  <c r="C9" i="1"/>
  <c r="D146" i="1"/>
  <c r="D122" i="1"/>
  <c r="C32" i="6"/>
  <c r="B32" i="6"/>
  <c r="D140" i="1"/>
  <c r="E223" i="14"/>
  <c r="E343" i="1"/>
  <c r="E337" i="1"/>
  <c r="D7" i="5"/>
  <c r="F232" i="14"/>
  <c r="E53" i="14"/>
  <c r="E52" i="14"/>
  <c r="F231" i="14"/>
  <c r="F54" i="14"/>
  <c r="C383" i="1"/>
  <c r="D383" i="1"/>
  <c r="D384" i="1"/>
  <c r="C35" i="1"/>
  <c r="D36" i="1"/>
  <c r="C134" i="1"/>
  <c r="D135" i="1"/>
  <c r="E222" i="14"/>
  <c r="F98" i="14"/>
  <c r="F171" i="14"/>
  <c r="F106" i="14"/>
  <c r="G208" i="14"/>
  <c r="G57" i="14"/>
  <c r="J144" i="14"/>
  <c r="J182" i="14"/>
  <c r="J150" i="14"/>
  <c r="D37" i="1"/>
  <c r="H37" i="1"/>
  <c r="F236" i="14"/>
  <c r="G50" i="1"/>
  <c r="I50" i="1"/>
  <c r="G116" i="14"/>
  <c r="I181" i="14"/>
  <c r="K181" i="14"/>
  <c r="I121" i="14"/>
  <c r="K121" i="14"/>
  <c r="J232" i="14"/>
  <c r="F176" i="14"/>
  <c r="J176" i="14"/>
  <c r="E196" i="1"/>
  <c r="E50" i="1"/>
  <c r="G42" i="8"/>
  <c r="F172" i="14"/>
  <c r="J172" i="14"/>
  <c r="C50" i="1"/>
  <c r="E81" i="1"/>
  <c r="G91" i="14"/>
  <c r="I57" i="14"/>
  <c r="K57" i="14"/>
  <c r="G178" i="14"/>
  <c r="G177" i="14"/>
  <c r="G74" i="14"/>
  <c r="I197" i="14"/>
  <c r="K197" i="14"/>
  <c r="I123" i="14"/>
  <c r="K123" i="14"/>
  <c r="I74" i="14"/>
  <c r="K74" i="14"/>
  <c r="C314" i="1"/>
  <c r="D314" i="1"/>
  <c r="F16" i="7"/>
  <c r="D36" i="6"/>
  <c r="I24" i="8"/>
  <c r="F36" i="14"/>
  <c r="I8" i="7"/>
  <c r="K22" i="15"/>
  <c r="F19" i="15"/>
  <c r="D225" i="1"/>
  <c r="F186" i="14"/>
  <c r="E69" i="8"/>
  <c r="G17" i="18"/>
  <c r="F247" i="18"/>
  <c r="F7" i="18"/>
  <c r="C247" i="18"/>
  <c r="G247" i="18"/>
  <c r="G40" i="18"/>
  <c r="C40" i="18"/>
  <c r="C17" i="18"/>
  <c r="F162" i="14"/>
  <c r="J122" i="14"/>
  <c r="J148" i="14"/>
  <c r="I287" i="1"/>
  <c r="E23" i="6"/>
  <c r="G5" i="7"/>
  <c r="I11" i="15"/>
  <c r="I10" i="15" s="1"/>
  <c r="I9" i="15" s="1"/>
  <c r="E18" i="1"/>
  <c r="E17" i="1"/>
  <c r="J95" i="14"/>
  <c r="C390" i="1"/>
  <c r="C389" i="1"/>
  <c r="D389" i="1"/>
  <c r="F204" i="14"/>
  <c r="F211" i="14"/>
  <c r="J211" i="14"/>
  <c r="F185" i="14"/>
  <c r="F184" i="14"/>
  <c r="J180" i="14"/>
  <c r="D19" i="7"/>
  <c r="E113" i="1"/>
  <c r="E112" i="1"/>
  <c r="E45" i="8"/>
  <c r="N90" i="8"/>
  <c r="N100" i="8"/>
  <c r="D217" i="1"/>
  <c r="F47" i="8"/>
  <c r="J60" i="14"/>
  <c r="F54" i="8"/>
  <c r="F230" i="1"/>
  <c r="P89" i="8"/>
  <c r="J101" i="14"/>
  <c r="F84" i="14"/>
  <c r="J84" i="14"/>
  <c r="H374" i="1"/>
  <c r="H47" i="8"/>
  <c r="G65" i="8"/>
  <c r="H25" i="14"/>
  <c r="H146" i="1"/>
  <c r="G41" i="8"/>
  <c r="E33" i="6"/>
  <c r="E31" i="6"/>
  <c r="F165" i="14"/>
  <c r="F32" i="6"/>
  <c r="H32" i="6"/>
  <c r="H36" i="1"/>
  <c r="G35" i="1"/>
  <c r="I35" i="1"/>
  <c r="J209" i="14"/>
  <c r="G221" i="14"/>
  <c r="G220" i="14"/>
  <c r="G219" i="14"/>
  <c r="J104" i="14"/>
  <c r="F113" i="14"/>
  <c r="J113" i="14"/>
  <c r="J90" i="14"/>
  <c r="J77" i="14"/>
  <c r="D139" i="1"/>
  <c r="F74" i="14"/>
  <c r="J140" i="14"/>
  <c r="J191" i="14"/>
  <c r="J93" i="14"/>
  <c r="C245" i="1"/>
  <c r="D245" i="1"/>
  <c r="F123" i="14"/>
  <c r="J123" i="14"/>
  <c r="F178" i="14"/>
  <c r="F177" i="14"/>
  <c r="F214" i="14"/>
  <c r="J214" i="14"/>
  <c r="F80" i="14"/>
  <c r="J80" i="14"/>
  <c r="D81" i="1"/>
  <c r="F50" i="8"/>
  <c r="J152" i="14"/>
  <c r="J85" i="14"/>
  <c r="J137" i="14"/>
  <c r="J134" i="14"/>
  <c r="F155" i="14"/>
  <c r="F154" i="14"/>
  <c r="H246" i="1"/>
  <c r="E245" i="1"/>
  <c r="E244" i="1"/>
  <c r="G237" i="14"/>
  <c r="F128" i="14"/>
  <c r="I140" i="1"/>
  <c r="C339" i="1"/>
  <c r="C165" i="1"/>
  <c r="D165" i="1"/>
  <c r="E64" i="8"/>
  <c r="J130" i="14"/>
  <c r="J157" i="14"/>
  <c r="I217" i="1"/>
  <c r="G47" i="8"/>
  <c r="H287" i="1"/>
  <c r="F116" i="15"/>
  <c r="F115" i="15" s="1"/>
  <c r="J142" i="14"/>
  <c r="H351" i="1"/>
  <c r="F138" i="14"/>
  <c r="K127" i="15"/>
  <c r="F46" i="8"/>
  <c r="F18" i="7"/>
  <c r="F197" i="14"/>
  <c r="F196" i="14"/>
  <c r="F65" i="14"/>
  <c r="F64" i="14"/>
  <c r="G24" i="14"/>
  <c r="P93" i="8"/>
  <c r="P103" i="8"/>
  <c r="E27" i="14"/>
  <c r="J19" i="7"/>
  <c r="H23" i="14"/>
  <c r="E17" i="6"/>
  <c r="E18" i="6"/>
  <c r="F10" i="7"/>
  <c r="N8" i="7"/>
  <c r="N9" i="7"/>
  <c r="F245" i="14"/>
  <c r="G245" i="14"/>
  <c r="H14" i="6"/>
  <c r="I39" i="14"/>
  <c r="K39" i="14"/>
  <c r="H72" i="14"/>
  <c r="H50" i="14"/>
  <c r="I13" i="9"/>
  <c r="I15" i="9"/>
  <c r="F96" i="14"/>
  <c r="J96" i="14"/>
  <c r="J124" i="14"/>
  <c r="H17" i="7"/>
  <c r="H23" i="1"/>
  <c r="C371" i="1"/>
  <c r="D371" i="1"/>
  <c r="I27" i="1"/>
  <c r="G26" i="1"/>
  <c r="I26" i="1"/>
  <c r="J66" i="14"/>
  <c r="F108" i="14"/>
  <c r="J108" i="14"/>
  <c r="J147" i="14"/>
  <c r="I24" i="14"/>
  <c r="K24" i="14"/>
  <c r="F116" i="14"/>
  <c r="J116" i="14"/>
  <c r="K62" i="14"/>
  <c r="J63" i="14"/>
  <c r="F57" i="14"/>
  <c r="J57" i="14"/>
  <c r="J203" i="14"/>
  <c r="I29" i="14"/>
  <c r="K29" i="14"/>
  <c r="G245" i="1"/>
  <c r="I245" i="1"/>
  <c r="C244" i="1"/>
  <c r="D244" i="1"/>
  <c r="J89" i="14"/>
  <c r="H340" i="1"/>
  <c r="I398" i="1"/>
  <c r="H398" i="1"/>
  <c r="C232" i="1"/>
  <c r="C231" i="1"/>
  <c r="H49" i="8"/>
  <c r="J49" i="8"/>
  <c r="H38" i="8"/>
  <c r="H329" i="1"/>
  <c r="F159" i="14"/>
  <c r="F158" i="14"/>
  <c r="E37" i="8"/>
  <c r="D41" i="1"/>
  <c r="F37" i="8"/>
  <c r="E46" i="8"/>
  <c r="H114" i="1"/>
  <c r="G113" i="1"/>
  <c r="I113" i="1"/>
  <c r="E192" i="14"/>
  <c r="E395" i="1"/>
  <c r="D30" i="6"/>
  <c r="G333" i="1"/>
  <c r="I334" i="1"/>
  <c r="F163" i="1"/>
  <c r="E24" i="6"/>
  <c r="G6" i="7"/>
  <c r="I18" i="15"/>
  <c r="G328" i="1"/>
  <c r="I329" i="1"/>
  <c r="H54" i="8"/>
  <c r="J54" i="8"/>
  <c r="J114" i="14"/>
  <c r="I171" i="1"/>
  <c r="H171" i="1"/>
  <c r="G268" i="1"/>
  <c r="I269" i="1"/>
  <c r="H269" i="1"/>
  <c r="G236" i="14"/>
  <c r="E158" i="14"/>
  <c r="E153" i="14"/>
  <c r="E29" i="6"/>
  <c r="G15" i="7"/>
  <c r="G29" i="7"/>
  <c r="I25" i="9"/>
  <c r="I26" i="9"/>
  <c r="G350" i="1"/>
  <c r="I351" i="1"/>
  <c r="E25" i="6"/>
  <c r="G7" i="7"/>
  <c r="I15" i="15"/>
  <c r="I14" i="15" s="1"/>
  <c r="I13" i="15" s="1"/>
  <c r="I305" i="1"/>
  <c r="H305" i="1"/>
  <c r="G304" i="1"/>
  <c r="G361" i="1"/>
  <c r="I362" i="1"/>
  <c r="H362" i="1"/>
  <c r="G391" i="1"/>
  <c r="H391" i="1"/>
  <c r="I392" i="1"/>
  <c r="H392" i="1"/>
  <c r="I88" i="1"/>
  <c r="H57" i="8"/>
  <c r="H88" i="1"/>
  <c r="C405" i="1"/>
  <c r="D406" i="1"/>
  <c r="G9" i="1"/>
  <c r="I10" i="1"/>
  <c r="I181" i="1"/>
  <c r="H60" i="8"/>
  <c r="E8" i="1"/>
  <c r="E7" i="1"/>
  <c r="E6" i="1"/>
  <c r="D11" i="5"/>
  <c r="G298" i="1"/>
  <c r="I299" i="1"/>
  <c r="D191" i="1"/>
  <c r="F39" i="8"/>
  <c r="C190" i="1"/>
  <c r="E39" i="8"/>
  <c r="D17" i="7"/>
  <c r="G145" i="1"/>
  <c r="I145" i="1"/>
  <c r="J204" i="14"/>
  <c r="G344" i="1"/>
  <c r="G343" i="1"/>
  <c r="I343" i="1"/>
  <c r="H41" i="8"/>
  <c r="H299" i="1"/>
  <c r="G285" i="1"/>
  <c r="H285" i="1"/>
  <c r="I286" i="1"/>
  <c r="I13" i="1"/>
  <c r="H13" i="1"/>
  <c r="G355" i="1"/>
  <c r="I356" i="1"/>
  <c r="H356" i="1"/>
  <c r="H64" i="8"/>
  <c r="J64" i="8"/>
  <c r="I184" i="1"/>
  <c r="E67" i="8"/>
  <c r="N92" i="8"/>
  <c r="C216" i="1"/>
  <c r="I261" i="1"/>
  <c r="G19" i="1"/>
  <c r="I20" i="1"/>
  <c r="H20" i="1"/>
  <c r="I374" i="1"/>
  <c r="G373" i="1"/>
  <c r="H373" i="1"/>
  <c r="D209" i="1"/>
  <c r="E66" i="8"/>
  <c r="G367" i="1"/>
  <c r="I368" i="1"/>
  <c r="C260" i="1"/>
  <c r="D261" i="1"/>
  <c r="H261" i="1"/>
  <c r="H46" i="8"/>
  <c r="I251" i="1"/>
  <c r="H251" i="1"/>
  <c r="C292" i="1"/>
  <c r="D293" i="1"/>
  <c r="H293" i="1"/>
  <c r="H51" i="8"/>
  <c r="J51" i="8"/>
  <c r="I119" i="1"/>
  <c r="I29" i="1"/>
  <c r="H29" i="1"/>
  <c r="H345" i="1"/>
  <c r="C354" i="1"/>
  <c r="D354" i="1"/>
  <c r="D355" i="1"/>
  <c r="C303" i="1"/>
  <c r="D304" i="1"/>
  <c r="D92" i="1"/>
  <c r="E61" i="8"/>
  <c r="E59" i="8"/>
  <c r="G316" i="1"/>
  <c r="I317" i="1"/>
  <c r="H317" i="1"/>
  <c r="I81" i="1"/>
  <c r="H50" i="8"/>
  <c r="E232" i="1"/>
  <c r="E231" i="1"/>
  <c r="G36" i="8"/>
  <c r="I222" i="14"/>
  <c r="I135" i="1"/>
  <c r="G134" i="1"/>
  <c r="H70" i="8"/>
  <c r="J70" i="8"/>
  <c r="G292" i="1"/>
  <c r="I293" i="1"/>
  <c r="G385" i="1"/>
  <c r="I386" i="1"/>
  <c r="H386" i="1"/>
  <c r="D27" i="1"/>
  <c r="H27" i="1"/>
  <c r="C26" i="1"/>
  <c r="D26" i="1"/>
  <c r="C343" i="1"/>
  <c r="D343" i="1"/>
  <c r="D344" i="1"/>
  <c r="I401" i="1"/>
  <c r="H401" i="1"/>
  <c r="E12" i="5"/>
  <c r="E6" i="5"/>
  <c r="E5" i="5"/>
  <c r="I378" i="1"/>
  <c r="G377" i="1"/>
  <c r="I377" i="1"/>
  <c r="I196" i="1"/>
  <c r="H196" i="1"/>
  <c r="F17" i="7"/>
  <c r="C19" i="1"/>
  <c r="B10" i="5"/>
  <c r="C145" i="1"/>
  <c r="C144" i="1"/>
  <c r="G397" i="1"/>
  <c r="H18" i="7"/>
  <c r="J19" i="15"/>
  <c r="E165" i="1"/>
  <c r="E164" i="1"/>
  <c r="H334" i="1"/>
  <c r="H181" i="1"/>
  <c r="H39" i="8"/>
  <c r="J39" i="8"/>
  <c r="J70" i="14"/>
  <c r="H61" i="8"/>
  <c r="J61" i="8"/>
  <c r="I92" i="1"/>
  <c r="I154" i="1"/>
  <c r="H154" i="1"/>
  <c r="I206" i="1"/>
  <c r="H206" i="1"/>
  <c r="G107" i="1"/>
  <c r="I108" i="1"/>
  <c r="I407" i="1"/>
  <c r="G406" i="1"/>
  <c r="H407" i="1"/>
  <c r="G322" i="1"/>
  <c r="I323" i="1"/>
  <c r="H20" i="7"/>
  <c r="I225" i="1"/>
  <c r="H67" i="8"/>
  <c r="G216" i="1"/>
  <c r="H55" i="8"/>
  <c r="J55" i="8"/>
  <c r="I380" i="1"/>
  <c r="I151" i="1"/>
  <c r="H151" i="1"/>
  <c r="G280" i="1"/>
  <c r="I281" i="1"/>
  <c r="H281" i="1"/>
  <c r="D390" i="1"/>
  <c r="I248" i="14"/>
  <c r="J92" i="14"/>
  <c r="I210" i="14"/>
  <c r="K210" i="14"/>
  <c r="J100" i="14"/>
  <c r="J162" i="14"/>
  <c r="J208" i="14"/>
  <c r="J151" i="14"/>
  <c r="I185" i="14"/>
  <c r="K185" i="14"/>
  <c r="K186" i="14"/>
  <c r="J143" i="14"/>
  <c r="K143" i="14"/>
  <c r="J103" i="14"/>
  <c r="J136" i="14"/>
  <c r="J190" i="14"/>
  <c r="I173" i="14"/>
  <c r="K174" i="14"/>
  <c r="J59" i="14"/>
  <c r="I154" i="14"/>
  <c r="K154" i="14"/>
  <c r="D16" i="7"/>
  <c r="I135" i="14"/>
  <c r="K135" i="14"/>
  <c r="I193" i="14"/>
  <c r="K193" i="14"/>
  <c r="K194" i="14"/>
  <c r="J133" i="14"/>
  <c r="I169" i="14"/>
  <c r="K169" i="14"/>
  <c r="K170" i="14"/>
  <c r="J145" i="14"/>
  <c r="F20" i="8"/>
  <c r="I20" i="8"/>
  <c r="I34" i="14"/>
  <c r="K35" i="14"/>
  <c r="G52" i="14"/>
  <c r="G51" i="14"/>
  <c r="J149" i="14"/>
  <c r="J206" i="14"/>
  <c r="G196" i="14"/>
  <c r="E73" i="14"/>
  <c r="G158" i="14"/>
  <c r="E168" i="14"/>
  <c r="J98" i="14"/>
  <c r="G102" i="14"/>
  <c r="J139" i="14"/>
  <c r="H20" i="6"/>
  <c r="G20" i="6"/>
  <c r="G73" i="14"/>
  <c r="I102" i="14"/>
  <c r="K102" i="14"/>
  <c r="E102" i="14"/>
  <c r="I178" i="14"/>
  <c r="I239" i="14"/>
  <c r="J202" i="14"/>
  <c r="E221" i="14"/>
  <c r="E220" i="14"/>
  <c r="E219" i="14"/>
  <c r="J165" i="14"/>
  <c r="H11" i="6"/>
  <c r="G33" i="14"/>
  <c r="J20" i="8"/>
  <c r="H12" i="6"/>
  <c r="G24" i="9"/>
  <c r="K24" i="9"/>
  <c r="L24" i="9"/>
  <c r="I28" i="7"/>
  <c r="J31" i="14"/>
  <c r="F30" i="14"/>
  <c r="C14" i="6"/>
  <c r="I27" i="8"/>
  <c r="F26" i="8"/>
  <c r="J40" i="14"/>
  <c r="F39" i="14"/>
  <c r="H65" i="8"/>
  <c r="J94" i="14"/>
  <c r="J128" i="14"/>
  <c r="H68" i="8"/>
  <c r="G128" i="1"/>
  <c r="I128" i="1"/>
  <c r="H81" i="1"/>
  <c r="G232" i="1"/>
  <c r="I232" i="1"/>
  <c r="H36" i="8"/>
  <c r="H233" i="1"/>
  <c r="F51" i="8"/>
  <c r="H119" i="1"/>
  <c r="G193" i="14"/>
  <c r="D95" i="1"/>
  <c r="F65" i="8"/>
  <c r="E65" i="8"/>
  <c r="C40" i="1"/>
  <c r="C39" i="1"/>
  <c r="I91" i="14"/>
  <c r="K91" i="14"/>
  <c r="H157" i="1"/>
  <c r="G138" i="14"/>
  <c r="G173" i="14"/>
  <c r="G185" i="14"/>
  <c r="G184" i="14"/>
  <c r="C349" i="1"/>
  <c r="D350" i="1"/>
  <c r="G339" i="1"/>
  <c r="I339" i="1"/>
  <c r="G53" i="8"/>
  <c r="C274" i="1"/>
  <c r="D275" i="1"/>
  <c r="H275" i="1"/>
  <c r="C327" i="1"/>
  <c r="D328" i="1"/>
  <c r="G310" i="1"/>
  <c r="I310" i="1"/>
  <c r="D166" i="1"/>
  <c r="F36" i="8"/>
  <c r="E36" i="8"/>
  <c r="C113" i="1"/>
  <c r="C112" i="1"/>
  <c r="D112" i="1"/>
  <c r="E38" i="8"/>
  <c r="N89" i="8"/>
  <c r="G274" i="1"/>
  <c r="I274" i="1"/>
  <c r="H53" i="8"/>
  <c r="C128" i="1"/>
  <c r="E68" i="8"/>
  <c r="N93" i="8"/>
  <c r="D129" i="1"/>
  <c r="F68" i="8"/>
  <c r="J179" i="14"/>
  <c r="D113" i="1"/>
  <c r="I213" i="14"/>
  <c r="K213" i="14"/>
  <c r="I64" i="14"/>
  <c r="K64" i="14"/>
  <c r="G169" i="14"/>
  <c r="I223" i="14"/>
  <c r="K223" i="14"/>
  <c r="G139" i="1"/>
  <c r="I139" i="1"/>
  <c r="H71" i="8"/>
  <c r="H45" i="8"/>
  <c r="E391" i="1"/>
  <c r="F64" i="8"/>
  <c r="H184" i="1"/>
  <c r="G165" i="1"/>
  <c r="I165" i="1"/>
  <c r="E51" i="14"/>
  <c r="J186" i="14"/>
  <c r="H66" i="8"/>
  <c r="G154" i="14"/>
  <c r="C367" i="1"/>
  <c r="D368" i="1"/>
  <c r="H368" i="1"/>
  <c r="I158" i="14"/>
  <c r="K158" i="14"/>
  <c r="E267" i="1"/>
  <c r="F210" i="14"/>
  <c r="D238" i="1"/>
  <c r="E41" i="8"/>
  <c r="F20" i="7"/>
  <c r="E216" i="1"/>
  <c r="G67" i="8"/>
  <c r="C297" i="1"/>
  <c r="D298" i="1"/>
  <c r="G190" i="1"/>
  <c r="I190" i="1"/>
  <c r="H42" i="8"/>
  <c r="F193" i="14"/>
  <c r="J194" i="14"/>
  <c r="J54" i="14"/>
  <c r="G232" i="14"/>
  <c r="F53" i="14"/>
  <c r="D378" i="1"/>
  <c r="C377" i="1"/>
  <c r="D377" i="1"/>
  <c r="J171" i="14"/>
  <c r="F170" i="14"/>
  <c r="D35" i="1"/>
  <c r="C34" i="1"/>
  <c r="C322" i="1"/>
  <c r="D323" i="1"/>
  <c r="H323" i="1"/>
  <c r="G231" i="14"/>
  <c r="H122" i="1"/>
  <c r="F105" i="14"/>
  <c r="J106" i="14"/>
  <c r="F222" i="14"/>
  <c r="F70" i="8"/>
  <c r="H135" i="1"/>
  <c r="F238" i="14"/>
  <c r="G34" i="1"/>
  <c r="I34" i="1"/>
  <c r="H380" i="1"/>
  <c r="F55" i="8"/>
  <c r="F233" i="14"/>
  <c r="C310" i="1"/>
  <c r="D311" i="1"/>
  <c r="E53" i="8"/>
  <c r="E52" i="8"/>
  <c r="H124" i="1"/>
  <c r="F45" i="8"/>
  <c r="J62" i="8"/>
  <c r="I62" i="8"/>
  <c r="I44" i="8"/>
  <c r="J44" i="8"/>
  <c r="C133" i="1"/>
  <c r="D134" i="1"/>
  <c r="F223" i="14"/>
  <c r="F71" i="8"/>
  <c r="H140" i="1"/>
  <c r="B11" i="5"/>
  <c r="C8" i="1"/>
  <c r="D9" i="1"/>
  <c r="E40" i="1"/>
  <c r="C338" i="1"/>
  <c r="D339" i="1"/>
  <c r="F174" i="14"/>
  <c r="J175" i="14"/>
  <c r="J141" i="14"/>
  <c r="I138" i="14"/>
  <c r="K138" i="14"/>
  <c r="D396" i="1"/>
  <c r="C395" i="1"/>
  <c r="D395" i="1"/>
  <c r="G50" i="8"/>
  <c r="E26" i="14"/>
  <c r="J121" i="14"/>
  <c r="J181" i="14"/>
  <c r="G40" i="1"/>
  <c r="H37" i="8"/>
  <c r="E16" i="7"/>
  <c r="I73" i="14"/>
  <c r="K73" i="14"/>
  <c r="H16" i="7"/>
  <c r="I196" i="14"/>
  <c r="K196" i="14"/>
  <c r="I52" i="14"/>
  <c r="K52" i="14"/>
  <c r="E42" i="8"/>
  <c r="D50" i="1"/>
  <c r="F42" i="8"/>
  <c r="G46" i="8"/>
  <c r="E190" i="1"/>
  <c r="F61" i="14"/>
  <c r="J61" i="14"/>
  <c r="J62" i="14"/>
  <c r="E48" i="8"/>
  <c r="E20" i="7"/>
  <c r="F67" i="8"/>
  <c r="H225" i="1"/>
  <c r="H10" i="1"/>
  <c r="G259" i="1"/>
  <c r="I259" i="1"/>
  <c r="G234" i="14"/>
  <c r="C107" i="1"/>
  <c r="D108" i="1"/>
  <c r="E43" i="8"/>
  <c r="G22" i="14"/>
  <c r="G17" i="8"/>
  <c r="N16" i="7"/>
  <c r="F26" i="7"/>
  <c r="D35" i="6"/>
  <c r="C12" i="6"/>
  <c r="J36" i="14"/>
  <c r="F35" i="14"/>
  <c r="H19" i="6"/>
  <c r="G19" i="6"/>
  <c r="G32" i="6"/>
  <c r="G26" i="14"/>
  <c r="H19" i="15"/>
  <c r="D232" i="1"/>
  <c r="J65" i="14"/>
  <c r="C7" i="18"/>
  <c r="G7" i="18"/>
  <c r="E19" i="7"/>
  <c r="H232" i="1"/>
  <c r="H350" i="1"/>
  <c r="H298" i="1"/>
  <c r="F32" i="1"/>
  <c r="F5" i="1"/>
  <c r="E14" i="5"/>
  <c r="J245" i="14"/>
  <c r="Q92" i="8"/>
  <c r="K139" i="15"/>
  <c r="F73" i="14"/>
  <c r="J73" i="14"/>
  <c r="J74" i="14"/>
  <c r="P88" i="8"/>
  <c r="E24" i="14"/>
  <c r="J197" i="14"/>
  <c r="L20" i="7"/>
  <c r="E19" i="8"/>
  <c r="J155" i="14"/>
  <c r="C164" i="1"/>
  <c r="D164" i="1"/>
  <c r="P87" i="8"/>
  <c r="J41" i="8"/>
  <c r="H217" i="1"/>
  <c r="F213" i="14"/>
  <c r="J213" i="14"/>
  <c r="J47" i="8"/>
  <c r="E230" i="1"/>
  <c r="F49" i="8"/>
  <c r="I49" i="8"/>
  <c r="G144" i="1"/>
  <c r="I144" i="1"/>
  <c r="D19" i="1"/>
  <c r="C10" i="5"/>
  <c r="B18" i="6"/>
  <c r="G164" i="1"/>
  <c r="I164" i="1"/>
  <c r="H41" i="1"/>
  <c r="H26" i="1"/>
  <c r="J116" i="15"/>
  <c r="J115" i="15" s="1"/>
  <c r="D24" i="6"/>
  <c r="I242" i="14"/>
  <c r="I46" i="8"/>
  <c r="F7" i="5"/>
  <c r="H7" i="5"/>
  <c r="J18" i="7"/>
  <c r="G18" i="8"/>
  <c r="K132" i="15"/>
  <c r="K133" i="15"/>
  <c r="F8" i="5"/>
  <c r="H8" i="5"/>
  <c r="E15" i="6"/>
  <c r="F91" i="14"/>
  <c r="J91" i="14"/>
  <c r="I50" i="8"/>
  <c r="N17" i="7"/>
  <c r="I184" i="14"/>
  <c r="K184" i="14"/>
  <c r="I23" i="14"/>
  <c r="K23" i="14"/>
  <c r="H18" i="8"/>
  <c r="J18" i="8"/>
  <c r="J17" i="7"/>
  <c r="E23" i="14"/>
  <c r="B17" i="6"/>
  <c r="I26" i="14"/>
  <c r="K26" i="14"/>
  <c r="G23" i="14"/>
  <c r="D17" i="6"/>
  <c r="H21" i="14"/>
  <c r="E8" i="6"/>
  <c r="F15" i="7"/>
  <c r="N12" i="7"/>
  <c r="N13" i="7"/>
  <c r="L16" i="7"/>
  <c r="H17" i="14"/>
  <c r="H16" i="14"/>
  <c r="H15" i="14"/>
  <c r="H14" i="14"/>
  <c r="H17" i="8"/>
  <c r="J17" i="8"/>
  <c r="K25" i="15"/>
  <c r="I38" i="14"/>
  <c r="K38" i="14"/>
  <c r="I28" i="14"/>
  <c r="K28" i="14"/>
  <c r="J185" i="14"/>
  <c r="C18" i="1"/>
  <c r="D18" i="1"/>
  <c r="H166" i="1"/>
  <c r="H134" i="1"/>
  <c r="I54" i="8"/>
  <c r="J135" i="14"/>
  <c r="H377" i="1"/>
  <c r="O17" i="7"/>
  <c r="H245" i="1"/>
  <c r="I397" i="1"/>
  <c r="G396" i="1"/>
  <c r="H396" i="1"/>
  <c r="I244" i="14"/>
  <c r="G112" i="1"/>
  <c r="I112" i="1"/>
  <c r="Q91" i="8"/>
  <c r="H113" i="1"/>
  <c r="G244" i="1"/>
  <c r="I244" i="1"/>
  <c r="E183" i="14"/>
  <c r="F14" i="9"/>
  <c r="Q89" i="8"/>
  <c r="H48" i="8"/>
  <c r="I64" i="8"/>
  <c r="I51" i="8"/>
  <c r="G35" i="8"/>
  <c r="D29" i="6"/>
  <c r="P99" i="8"/>
  <c r="I38" i="8"/>
  <c r="E22" i="6"/>
  <c r="E21" i="6"/>
  <c r="J38" i="8"/>
  <c r="E18" i="8"/>
  <c r="B7" i="5"/>
  <c r="F35" i="8"/>
  <c r="H59" i="8"/>
  <c r="J59" i="8"/>
  <c r="J159" i="14"/>
  <c r="D40" i="1"/>
  <c r="Q86" i="8"/>
  <c r="G279" i="1"/>
  <c r="I280" i="1"/>
  <c r="H280" i="1"/>
  <c r="I27" i="14"/>
  <c r="H19" i="8"/>
  <c r="O20" i="7"/>
  <c r="K222" i="14"/>
  <c r="J233" i="14"/>
  <c r="C259" i="1"/>
  <c r="D260" i="1"/>
  <c r="H260" i="1"/>
  <c r="B8" i="5"/>
  <c r="I55" i="8"/>
  <c r="D145" i="1"/>
  <c r="H145" i="1"/>
  <c r="I39" i="8"/>
  <c r="H95" i="1"/>
  <c r="G215" i="1"/>
  <c r="I216" i="1"/>
  <c r="G384" i="1"/>
  <c r="I385" i="1"/>
  <c r="H385" i="1"/>
  <c r="H397" i="1"/>
  <c r="G372" i="1"/>
  <c r="I373" i="1"/>
  <c r="G18" i="1"/>
  <c r="I19" i="1"/>
  <c r="F10" i="5"/>
  <c r="H10" i="5"/>
  <c r="H13" i="14"/>
  <c r="G27" i="7"/>
  <c r="G30" i="7"/>
  <c r="I344" i="1"/>
  <c r="H344" i="1"/>
  <c r="N91" i="8"/>
  <c r="I298" i="1"/>
  <c r="G297" i="1"/>
  <c r="D405" i="1"/>
  <c r="C30" i="6"/>
  <c r="C404" i="1"/>
  <c r="D404" i="1"/>
  <c r="F12" i="5"/>
  <c r="H12" i="5"/>
  <c r="I40" i="1"/>
  <c r="I406" i="1"/>
  <c r="G405" i="1"/>
  <c r="G291" i="1"/>
  <c r="I292" i="1"/>
  <c r="F66" i="8"/>
  <c r="O91" i="8"/>
  <c r="E18" i="7"/>
  <c r="G19" i="15"/>
  <c r="G354" i="1"/>
  <c r="I354" i="1"/>
  <c r="I355" i="1"/>
  <c r="H355" i="1"/>
  <c r="G284" i="1"/>
  <c r="I285" i="1"/>
  <c r="J60" i="8"/>
  <c r="I60" i="8"/>
  <c r="H406" i="1"/>
  <c r="G303" i="1"/>
  <c r="I304" i="1"/>
  <c r="H304" i="1"/>
  <c r="G332" i="1"/>
  <c r="I333" i="1"/>
  <c r="H333" i="1"/>
  <c r="H165" i="1"/>
  <c r="L17" i="7"/>
  <c r="B30" i="6"/>
  <c r="G321" i="1"/>
  <c r="I322" i="1"/>
  <c r="G133" i="1"/>
  <c r="I133" i="1"/>
  <c r="I134" i="1"/>
  <c r="D303" i="1"/>
  <c r="C302" i="1"/>
  <c r="D302" i="1"/>
  <c r="I367" i="1"/>
  <c r="G366" i="1"/>
  <c r="C215" i="1"/>
  <c r="D216" i="1"/>
  <c r="H216" i="1"/>
  <c r="D190" i="1"/>
  <c r="H190" i="1"/>
  <c r="C189" i="1"/>
  <c r="I350" i="1"/>
  <c r="G349" i="1"/>
  <c r="G267" i="1"/>
  <c r="I268" i="1"/>
  <c r="H268" i="1"/>
  <c r="H209" i="1"/>
  <c r="G106" i="1"/>
  <c r="I107" i="1"/>
  <c r="G315" i="1"/>
  <c r="I316" i="1"/>
  <c r="H316" i="1"/>
  <c r="F61" i="8"/>
  <c r="O88" i="8"/>
  <c r="H92" i="1"/>
  <c r="C291" i="1"/>
  <c r="D292" i="1"/>
  <c r="H292" i="1"/>
  <c r="H191" i="1"/>
  <c r="E17" i="7"/>
  <c r="G8" i="1"/>
  <c r="I9" i="1"/>
  <c r="F11" i="5"/>
  <c r="H11" i="5"/>
  <c r="H56" i="8"/>
  <c r="J57" i="8"/>
  <c r="I57" i="8"/>
  <c r="G390" i="1"/>
  <c r="I391" i="1"/>
  <c r="G360" i="1"/>
  <c r="I361" i="1"/>
  <c r="H361" i="1"/>
  <c r="G327" i="1"/>
  <c r="I327" i="1"/>
  <c r="I328" i="1"/>
  <c r="E72" i="14"/>
  <c r="E50" i="14"/>
  <c r="I22" i="14"/>
  <c r="K22" i="14"/>
  <c r="E22" i="14"/>
  <c r="B16" i="6"/>
  <c r="E17" i="8"/>
  <c r="J210" i="14"/>
  <c r="H52" i="8"/>
  <c r="I168" i="14"/>
  <c r="K168" i="14"/>
  <c r="K173" i="14"/>
  <c r="J154" i="14"/>
  <c r="I153" i="14"/>
  <c r="K153" i="14"/>
  <c r="G72" i="14"/>
  <c r="E63" i="8"/>
  <c r="E58" i="8"/>
  <c r="J178" i="14"/>
  <c r="K178" i="14"/>
  <c r="I33" i="14"/>
  <c r="K33" i="14"/>
  <c r="K34" i="14"/>
  <c r="F239" i="14"/>
  <c r="I177" i="14"/>
  <c r="K177" i="14"/>
  <c r="G153" i="14"/>
  <c r="I16" i="7"/>
  <c r="I37" i="14"/>
  <c r="K37" i="14"/>
  <c r="J30" i="14"/>
  <c r="F29" i="14"/>
  <c r="J39" i="14"/>
  <c r="F38" i="14"/>
  <c r="F25" i="8"/>
  <c r="I25" i="8"/>
  <c r="I26" i="8"/>
  <c r="G14" i="6"/>
  <c r="C13" i="6"/>
  <c r="G13" i="6"/>
  <c r="O89" i="8"/>
  <c r="G189" i="1"/>
  <c r="G163" i="1"/>
  <c r="I163" i="1"/>
  <c r="F41" i="8"/>
  <c r="H238" i="1"/>
  <c r="E266" i="1"/>
  <c r="E390" i="1"/>
  <c r="D23" i="6"/>
  <c r="D8" i="5"/>
  <c r="Q93" i="8"/>
  <c r="J71" i="8"/>
  <c r="H69" i="8"/>
  <c r="J69" i="8"/>
  <c r="G168" i="14"/>
  <c r="D327" i="1"/>
  <c r="C326" i="1"/>
  <c r="D326" i="1"/>
  <c r="I65" i="8"/>
  <c r="J65" i="8"/>
  <c r="H63" i="8"/>
  <c r="J16" i="7"/>
  <c r="O16" i="7"/>
  <c r="I36" i="8"/>
  <c r="E215" i="1"/>
  <c r="E16" i="1"/>
  <c r="J66" i="8"/>
  <c r="G138" i="1"/>
  <c r="I138" i="1"/>
  <c r="H139" i="1"/>
  <c r="J53" i="8"/>
  <c r="G338" i="1"/>
  <c r="I338" i="1"/>
  <c r="J68" i="8"/>
  <c r="I68" i="8"/>
  <c r="D297" i="1"/>
  <c r="C296" i="1"/>
  <c r="D296" i="1"/>
  <c r="G27" i="14"/>
  <c r="J20" i="7"/>
  <c r="N20" i="7"/>
  <c r="G19" i="8"/>
  <c r="Q90" i="8"/>
  <c r="Q100" i="8"/>
  <c r="J45" i="8"/>
  <c r="J238" i="14"/>
  <c r="I221" i="14"/>
  <c r="K221" i="14"/>
  <c r="C127" i="1"/>
  <c r="D128" i="1"/>
  <c r="H128" i="1"/>
  <c r="G273" i="1"/>
  <c r="I273" i="1"/>
  <c r="G192" i="14"/>
  <c r="G183" i="14"/>
  <c r="H14" i="9"/>
  <c r="G309" i="1"/>
  <c r="I309" i="1"/>
  <c r="F9" i="5"/>
  <c r="H9" i="5"/>
  <c r="D274" i="1"/>
  <c r="H274" i="1"/>
  <c r="C273" i="1"/>
  <c r="Q87" i="8"/>
  <c r="J36" i="8"/>
  <c r="G127" i="1"/>
  <c r="I127" i="1"/>
  <c r="J67" i="8"/>
  <c r="G63" i="8"/>
  <c r="G58" i="8"/>
  <c r="P92" i="8"/>
  <c r="C366" i="1"/>
  <c r="D367" i="1"/>
  <c r="H367" i="1"/>
  <c r="J64" i="14"/>
  <c r="E35" i="8"/>
  <c r="N87" i="8"/>
  <c r="H328" i="1"/>
  <c r="P86" i="8"/>
  <c r="G52" i="8"/>
  <c r="D349" i="1"/>
  <c r="C348" i="1"/>
  <c r="D348" i="1"/>
  <c r="G231" i="1"/>
  <c r="I231" i="1"/>
  <c r="H129" i="1"/>
  <c r="C106" i="1"/>
  <c r="D107" i="1"/>
  <c r="H107" i="1"/>
  <c r="I51" i="14"/>
  <c r="K51" i="14"/>
  <c r="E25" i="14"/>
  <c r="J196" i="14"/>
  <c r="I192" i="14"/>
  <c r="K192" i="14"/>
  <c r="J158" i="14"/>
  <c r="F153" i="14"/>
  <c r="J105" i="14"/>
  <c r="F102" i="14"/>
  <c r="J102" i="14"/>
  <c r="J193" i="14"/>
  <c r="G233" i="14"/>
  <c r="F27" i="14"/>
  <c r="I20" i="7"/>
  <c r="E40" i="8"/>
  <c r="N88" i="8"/>
  <c r="G48" i="8"/>
  <c r="J50" i="8"/>
  <c r="J138" i="14"/>
  <c r="H339" i="1"/>
  <c r="E39" i="1"/>
  <c r="D12" i="5"/>
  <c r="D8" i="1"/>
  <c r="C7" i="1"/>
  <c r="J223" i="14"/>
  <c r="G238" i="14"/>
  <c r="D133" i="1"/>
  <c r="C132" i="1"/>
  <c r="D132" i="1"/>
  <c r="O90" i="8"/>
  <c r="O100" i="8"/>
  <c r="I45" i="8"/>
  <c r="C309" i="1"/>
  <c r="D310" i="1"/>
  <c r="B9" i="5"/>
  <c r="C321" i="1"/>
  <c r="D322" i="1"/>
  <c r="H322" i="1"/>
  <c r="D34" i="1"/>
  <c r="H34" i="1"/>
  <c r="J170" i="14"/>
  <c r="F169" i="14"/>
  <c r="F52" i="14"/>
  <c r="F51" i="14"/>
  <c r="J53" i="14"/>
  <c r="G143" i="1"/>
  <c r="I143" i="1"/>
  <c r="P91" i="8"/>
  <c r="J46" i="8"/>
  <c r="D338" i="1"/>
  <c r="C337" i="1"/>
  <c r="D337" i="1"/>
  <c r="G40" i="8"/>
  <c r="I19" i="7"/>
  <c r="F24" i="14"/>
  <c r="F19" i="8"/>
  <c r="M20" i="7"/>
  <c r="J222" i="14"/>
  <c r="F221" i="14"/>
  <c r="H35" i="1"/>
  <c r="G258" i="1"/>
  <c r="I258" i="1"/>
  <c r="I67" i="8"/>
  <c r="I72" i="14"/>
  <c r="K72" i="14"/>
  <c r="G39" i="1"/>
  <c r="I39" i="1"/>
  <c r="F173" i="14"/>
  <c r="J173" i="14"/>
  <c r="J174" i="14"/>
  <c r="C11" i="5"/>
  <c r="H9" i="1"/>
  <c r="I71" i="8"/>
  <c r="O93" i="8"/>
  <c r="H311" i="1"/>
  <c r="F53" i="8"/>
  <c r="C143" i="1"/>
  <c r="D143" i="1"/>
  <c r="D144" i="1"/>
  <c r="H144" i="1"/>
  <c r="H378" i="1"/>
  <c r="H50" i="1"/>
  <c r="D39" i="1"/>
  <c r="B26" i="6"/>
  <c r="F43" i="8"/>
  <c r="I43" i="8"/>
  <c r="H108" i="1"/>
  <c r="B24" i="6"/>
  <c r="C230" i="1"/>
  <c r="D230" i="1"/>
  <c r="D231" i="1"/>
  <c r="N86" i="8"/>
  <c r="E189" i="1"/>
  <c r="F22" i="14"/>
  <c r="C16" i="6"/>
  <c r="M16" i="7"/>
  <c r="F17" i="8"/>
  <c r="Q88" i="8"/>
  <c r="H35" i="8"/>
  <c r="I37" i="8"/>
  <c r="J37" i="8"/>
  <c r="H343" i="1"/>
  <c r="O92" i="8"/>
  <c r="I47" i="8"/>
  <c r="F69" i="8"/>
  <c r="I70" i="8"/>
  <c r="B12" i="5"/>
  <c r="H40" i="8"/>
  <c r="J42" i="8"/>
  <c r="I42" i="8"/>
  <c r="D16" i="6"/>
  <c r="N22" i="7"/>
  <c r="N23" i="7"/>
  <c r="G12" i="6"/>
  <c r="C11" i="6"/>
  <c r="G11" i="6"/>
  <c r="F34" i="14"/>
  <c r="J35" i="14"/>
  <c r="C17" i="1"/>
  <c r="C163" i="1"/>
  <c r="D163" i="1"/>
  <c r="F192" i="14"/>
  <c r="J192" i="14"/>
  <c r="F48" i="8"/>
  <c r="O86" i="8"/>
  <c r="H19" i="1"/>
  <c r="J52" i="8"/>
  <c r="H18" i="1"/>
  <c r="H338" i="1"/>
  <c r="H112" i="1"/>
  <c r="E225" i="14"/>
  <c r="C33" i="1"/>
  <c r="D33" i="1"/>
  <c r="C12" i="5"/>
  <c r="G12" i="5"/>
  <c r="P97" i="8"/>
  <c r="F6" i="7"/>
  <c r="H18" i="15"/>
  <c r="F30" i="6"/>
  <c r="K138" i="15"/>
  <c r="J48" i="8"/>
  <c r="J184" i="14"/>
  <c r="F63" i="8"/>
  <c r="I63" i="8"/>
  <c r="I25" i="14"/>
  <c r="K25" i="14"/>
  <c r="F17" i="6"/>
  <c r="H17" i="6"/>
  <c r="J27" i="14"/>
  <c r="E10" i="6"/>
  <c r="E9" i="6"/>
  <c r="F243" i="14"/>
  <c r="I17" i="8"/>
  <c r="F29" i="7"/>
  <c r="H25" i="9"/>
  <c r="H26" i="9"/>
  <c r="D15" i="7"/>
  <c r="L12" i="7"/>
  <c r="L13" i="7"/>
  <c r="H20" i="14"/>
  <c r="H19" i="14"/>
  <c r="H18" i="14"/>
  <c r="J153" i="14"/>
  <c r="F16" i="6"/>
  <c r="G16" i="6"/>
  <c r="I48" i="8"/>
  <c r="H40" i="1"/>
  <c r="H8" i="1"/>
  <c r="H244" i="1"/>
  <c r="F33" i="6"/>
  <c r="J246" i="14"/>
  <c r="G395" i="1"/>
  <c r="I395" i="1"/>
  <c r="I396" i="1"/>
  <c r="H231" i="1"/>
  <c r="F24" i="6"/>
  <c r="Q97" i="8"/>
  <c r="H349" i="1"/>
  <c r="I66" i="8"/>
  <c r="H133" i="1"/>
  <c r="C8" i="5"/>
  <c r="G8" i="5"/>
  <c r="H327" i="1"/>
  <c r="I390" i="1"/>
  <c r="G389" i="1"/>
  <c r="H390" i="1"/>
  <c r="I303" i="1"/>
  <c r="H303" i="1"/>
  <c r="G302" i="1"/>
  <c r="I297" i="1"/>
  <c r="G296" i="1"/>
  <c r="G371" i="1"/>
  <c r="I372" i="1"/>
  <c r="H372" i="1"/>
  <c r="I279" i="1"/>
  <c r="G278" i="1"/>
  <c r="H279" i="1"/>
  <c r="I69" i="8"/>
  <c r="G11" i="5"/>
  <c r="I19" i="8"/>
  <c r="G10" i="5"/>
  <c r="J19" i="8"/>
  <c r="F28" i="6"/>
  <c r="I106" i="1"/>
  <c r="G266" i="1"/>
  <c r="I267" i="1"/>
  <c r="H267" i="1"/>
  <c r="G326" i="1"/>
  <c r="I326" i="1"/>
  <c r="I332" i="1"/>
  <c r="H332" i="1"/>
  <c r="I284" i="1"/>
  <c r="H284" i="1"/>
  <c r="F26" i="14"/>
  <c r="J26" i="14"/>
  <c r="I18" i="7"/>
  <c r="G290" i="1"/>
  <c r="I291" i="1"/>
  <c r="K27" i="14"/>
  <c r="F18" i="6"/>
  <c r="F244" i="14"/>
  <c r="H297" i="1"/>
  <c r="I189" i="1"/>
  <c r="N99" i="8"/>
  <c r="I360" i="1"/>
  <c r="H360" i="1"/>
  <c r="G359" i="1"/>
  <c r="I8" i="1"/>
  <c r="G7" i="1"/>
  <c r="D291" i="1"/>
  <c r="H291" i="1"/>
  <c r="C290" i="1"/>
  <c r="D290" i="1"/>
  <c r="I349" i="1"/>
  <c r="G348" i="1"/>
  <c r="I348" i="1"/>
  <c r="I405" i="1"/>
  <c r="G404" i="1"/>
  <c r="H405" i="1"/>
  <c r="I18" i="1"/>
  <c r="G17" i="1"/>
  <c r="I215" i="1"/>
  <c r="G214" i="1"/>
  <c r="I214" i="1"/>
  <c r="F34" i="6"/>
  <c r="K141" i="15"/>
  <c r="I61" i="8"/>
  <c r="F59" i="8"/>
  <c r="I59" i="8"/>
  <c r="D189" i="1"/>
  <c r="C33" i="6"/>
  <c r="B33" i="6"/>
  <c r="I366" i="1"/>
  <c r="G365" i="1"/>
  <c r="I365" i="1"/>
  <c r="I384" i="1"/>
  <c r="G383" i="1"/>
  <c r="H384" i="1"/>
  <c r="B29" i="6"/>
  <c r="B23" i="6"/>
  <c r="H348" i="1"/>
  <c r="J56" i="8"/>
  <c r="I56" i="8"/>
  <c r="I17" i="7"/>
  <c r="M17" i="7"/>
  <c r="F23" i="14"/>
  <c r="F18" i="8"/>
  <c r="I18" i="8"/>
  <c r="I315" i="1"/>
  <c r="G314" i="1"/>
  <c r="H315" i="1"/>
  <c r="D215" i="1"/>
  <c r="C214" i="1"/>
  <c r="D214" i="1"/>
  <c r="H214" i="1"/>
  <c r="B34" i="6"/>
  <c r="G320" i="1"/>
  <c r="I320" i="1"/>
  <c r="I321" i="1"/>
  <c r="H354" i="1"/>
  <c r="H12" i="14"/>
  <c r="H11" i="14"/>
  <c r="H10" i="14"/>
  <c r="E7" i="6"/>
  <c r="E6" i="6"/>
  <c r="D259" i="1"/>
  <c r="H259" i="1"/>
  <c r="C258" i="1"/>
  <c r="D258" i="1"/>
  <c r="H258" i="1"/>
  <c r="Q94" i="8"/>
  <c r="F13" i="9"/>
  <c r="F15" i="9"/>
  <c r="B6" i="5"/>
  <c r="B5" i="5"/>
  <c r="P94" i="8"/>
  <c r="E34" i="8"/>
  <c r="E73" i="8"/>
  <c r="J177" i="14"/>
  <c r="B15" i="6"/>
  <c r="J22" i="14"/>
  <c r="J11" i="9"/>
  <c r="L11" i="9"/>
  <c r="F37" i="14"/>
  <c r="J38" i="14"/>
  <c r="J29" i="14"/>
  <c r="F28" i="14"/>
  <c r="J28" i="14"/>
  <c r="J239" i="14"/>
  <c r="G25" i="14"/>
  <c r="D18" i="6"/>
  <c r="D34" i="6"/>
  <c r="E214" i="1"/>
  <c r="C7" i="5"/>
  <c r="G7" i="5"/>
  <c r="P96" i="8"/>
  <c r="D366" i="1"/>
  <c r="H366" i="1"/>
  <c r="C365" i="1"/>
  <c r="D365" i="1"/>
  <c r="H365" i="1"/>
  <c r="G337" i="1"/>
  <c r="I337" i="1"/>
  <c r="F36" i="6"/>
  <c r="G272" i="1"/>
  <c r="I272" i="1"/>
  <c r="F23" i="6"/>
  <c r="K135" i="15"/>
  <c r="G34" i="8"/>
  <c r="G73" i="8"/>
  <c r="C24" i="6"/>
  <c r="D273" i="1"/>
  <c r="H273" i="1"/>
  <c r="C272" i="1"/>
  <c r="D272" i="1"/>
  <c r="G308" i="1"/>
  <c r="I308" i="1"/>
  <c r="D127" i="1"/>
  <c r="C36" i="6"/>
  <c r="B36" i="6"/>
  <c r="G132" i="1"/>
  <c r="I132" i="1"/>
  <c r="H138" i="1"/>
  <c r="H58" i="8"/>
  <c r="J58" i="8"/>
  <c r="J63" i="8"/>
  <c r="E389" i="1"/>
  <c r="E257" i="1"/>
  <c r="F5" i="7"/>
  <c r="H11" i="15"/>
  <c r="D22" i="6"/>
  <c r="I241" i="14"/>
  <c r="D6" i="5"/>
  <c r="D5" i="5"/>
  <c r="F6" i="5"/>
  <c r="G230" i="1"/>
  <c r="I230" i="1"/>
  <c r="I220" i="14"/>
  <c r="K220" i="14"/>
  <c r="I41" i="8"/>
  <c r="O87" i="8"/>
  <c r="G50" i="14"/>
  <c r="D6" i="7"/>
  <c r="F242" i="14"/>
  <c r="N97" i="8"/>
  <c r="H39" i="1"/>
  <c r="C26" i="6"/>
  <c r="D17" i="1"/>
  <c r="C16" i="1"/>
  <c r="B28" i="6"/>
  <c r="D106" i="1"/>
  <c r="J40" i="8"/>
  <c r="N94" i="8"/>
  <c r="H163" i="1"/>
  <c r="J221" i="14"/>
  <c r="F220" i="14"/>
  <c r="F168" i="14"/>
  <c r="J168" i="14"/>
  <c r="J169" i="14"/>
  <c r="I50" i="14"/>
  <c r="J51" i="14"/>
  <c r="I53" i="8"/>
  <c r="F52" i="8"/>
  <c r="I52" i="8"/>
  <c r="J35" i="8"/>
  <c r="I35" i="8"/>
  <c r="H34" i="8"/>
  <c r="E15" i="7"/>
  <c r="M12" i="7"/>
  <c r="M13" i="7"/>
  <c r="C29" i="6"/>
  <c r="G244" i="14"/>
  <c r="F26" i="6"/>
  <c r="K137" i="15"/>
  <c r="F40" i="8"/>
  <c r="H164" i="1"/>
  <c r="C18" i="6"/>
  <c r="J24" i="14"/>
  <c r="H143" i="1"/>
  <c r="H310" i="1"/>
  <c r="C9" i="5"/>
  <c r="G9" i="5"/>
  <c r="J52" i="14"/>
  <c r="D33" i="6"/>
  <c r="E163" i="1"/>
  <c r="D7" i="7"/>
  <c r="B25" i="6"/>
  <c r="F72" i="14"/>
  <c r="J72" i="14"/>
  <c r="D321" i="1"/>
  <c r="H321" i="1"/>
  <c r="C320" i="1"/>
  <c r="D320" i="1"/>
  <c r="H320" i="1"/>
  <c r="G33" i="1"/>
  <c r="I33" i="1"/>
  <c r="D309" i="1"/>
  <c r="H309" i="1"/>
  <c r="C308" i="1"/>
  <c r="C6" i="1"/>
  <c r="D7" i="1"/>
  <c r="E33" i="1"/>
  <c r="D26" i="6"/>
  <c r="N98" i="8"/>
  <c r="G239" i="14"/>
  <c r="O99" i="8"/>
  <c r="J34" i="14"/>
  <c r="F33" i="14"/>
  <c r="O21" i="7"/>
  <c r="F18" i="15"/>
  <c r="F15" i="15"/>
  <c r="F14" i="15" s="1"/>
  <c r="F13" i="15" s="1"/>
  <c r="O94" i="8"/>
  <c r="H15" i="7"/>
  <c r="I15" i="7"/>
  <c r="E5" i="6"/>
  <c r="G16" i="8"/>
  <c r="G15" i="8"/>
  <c r="J244" i="14"/>
  <c r="F29" i="6"/>
  <c r="H29" i="6"/>
  <c r="Q99" i="8"/>
  <c r="G30" i="6"/>
  <c r="H30" i="6"/>
  <c r="O18" i="7"/>
  <c r="H18" i="6"/>
  <c r="H9" i="14"/>
  <c r="I10" i="9"/>
  <c r="I12" i="9"/>
  <c r="I16" i="9"/>
  <c r="I27" i="9"/>
  <c r="H395" i="1"/>
  <c r="G21" i="14"/>
  <c r="D8" i="6"/>
  <c r="F58" i="8"/>
  <c r="I58" i="8"/>
  <c r="F25" i="14"/>
  <c r="J25" i="14"/>
  <c r="F31" i="6"/>
  <c r="H31" i="6"/>
  <c r="H36" i="6"/>
  <c r="K142" i="15"/>
  <c r="O98" i="8"/>
  <c r="Q101" i="8"/>
  <c r="P102" i="8"/>
  <c r="O103" i="8"/>
  <c r="G24" i="6"/>
  <c r="H24" i="6"/>
  <c r="K136" i="15"/>
  <c r="H33" i="6"/>
  <c r="K140" i="15"/>
  <c r="J242" i="14"/>
  <c r="H6" i="7"/>
  <c r="J18" i="15"/>
  <c r="K18" i="15" s="1"/>
  <c r="G33" i="6"/>
  <c r="D5" i="7"/>
  <c r="G246" i="14"/>
  <c r="H16" i="6"/>
  <c r="D32" i="1"/>
  <c r="F15" i="6"/>
  <c r="N96" i="8"/>
  <c r="F241" i="14"/>
  <c r="C32" i="1"/>
  <c r="G18" i="6"/>
  <c r="H337" i="1"/>
  <c r="O101" i="8"/>
  <c r="B22" i="6"/>
  <c r="M18" i="7"/>
  <c r="L21" i="7"/>
  <c r="F247" i="14"/>
  <c r="N102" i="8"/>
  <c r="H34" i="6"/>
  <c r="J247" i="14"/>
  <c r="Q102" i="8"/>
  <c r="I314" i="1"/>
  <c r="H314" i="1"/>
  <c r="I383" i="1"/>
  <c r="H383" i="1"/>
  <c r="I7" i="1"/>
  <c r="G6" i="1"/>
  <c r="I6" i="1"/>
  <c r="C34" i="6"/>
  <c r="H215" i="1"/>
  <c r="I404" i="1"/>
  <c r="H404" i="1"/>
  <c r="I359" i="1"/>
  <c r="H359" i="1"/>
  <c r="I290" i="1"/>
  <c r="H290" i="1"/>
  <c r="H28" i="6"/>
  <c r="H10" i="7"/>
  <c r="F27" i="6"/>
  <c r="H27" i="6"/>
  <c r="I278" i="1"/>
  <c r="H278" i="1"/>
  <c r="I302" i="1"/>
  <c r="H302" i="1"/>
  <c r="I389" i="1"/>
  <c r="H389" i="1"/>
  <c r="F246" i="14"/>
  <c r="L18" i="7"/>
  <c r="N101" i="8"/>
  <c r="B31" i="6"/>
  <c r="I266" i="1"/>
  <c r="H266" i="1"/>
  <c r="I296" i="1"/>
  <c r="H296" i="1"/>
  <c r="C17" i="6"/>
  <c r="G17" i="6"/>
  <c r="J23" i="14"/>
  <c r="G16" i="1"/>
  <c r="I16" i="1"/>
  <c r="I17" i="1"/>
  <c r="H189" i="1"/>
  <c r="H326" i="1"/>
  <c r="I371" i="1"/>
  <c r="H371" i="1"/>
  <c r="K50" i="14"/>
  <c r="Q98" i="8"/>
  <c r="H26" i="6"/>
  <c r="F5" i="5"/>
  <c r="H6" i="5"/>
  <c r="Q96" i="8"/>
  <c r="H23" i="6"/>
  <c r="F34" i="8"/>
  <c r="Q103" i="8"/>
  <c r="D15" i="6"/>
  <c r="G248" i="14"/>
  <c r="H5" i="7"/>
  <c r="J11" i="15"/>
  <c r="J10" i="15" s="1"/>
  <c r="G243" i="14"/>
  <c r="F22" i="6"/>
  <c r="J241" i="14"/>
  <c r="G11" i="9"/>
  <c r="K11" i="9"/>
  <c r="J37" i="14"/>
  <c r="I219" i="14"/>
  <c r="K219" i="14"/>
  <c r="C35" i="6"/>
  <c r="E26" i="7"/>
  <c r="M22" i="7"/>
  <c r="M23" i="7"/>
  <c r="H26" i="7"/>
  <c r="G36" i="6"/>
  <c r="F35" i="6"/>
  <c r="N21" i="7"/>
  <c r="I247" i="14"/>
  <c r="B35" i="6"/>
  <c r="D26" i="7"/>
  <c r="L22" i="7"/>
  <c r="L23" i="7"/>
  <c r="N103" i="8"/>
  <c r="F248" i="14"/>
  <c r="O97" i="8"/>
  <c r="E6" i="7"/>
  <c r="G18" i="15"/>
  <c r="H272" i="1"/>
  <c r="C6" i="5"/>
  <c r="C5" i="5"/>
  <c r="G257" i="1"/>
  <c r="I257" i="1"/>
  <c r="H132" i="1"/>
  <c r="E32" i="1"/>
  <c r="E5" i="1"/>
  <c r="C23" i="6"/>
  <c r="G242" i="14"/>
  <c r="H13" i="9"/>
  <c r="H15" i="9"/>
  <c r="G225" i="14"/>
  <c r="G13" i="14"/>
  <c r="G10" i="8"/>
  <c r="G9" i="8"/>
  <c r="H127" i="1"/>
  <c r="H230" i="1"/>
  <c r="J248" i="14"/>
  <c r="J243" i="14"/>
  <c r="F25" i="6"/>
  <c r="H25" i="6"/>
  <c r="H7" i="7"/>
  <c r="J15" i="15"/>
  <c r="J14" i="15" s="1"/>
  <c r="G26" i="6"/>
  <c r="F50" i="14"/>
  <c r="J50" i="14"/>
  <c r="D10" i="7"/>
  <c r="B27" i="6"/>
  <c r="E7" i="7"/>
  <c r="G15" i="15"/>
  <c r="G14" i="15" s="1"/>
  <c r="G13" i="15" s="1"/>
  <c r="C25" i="6"/>
  <c r="E21" i="14"/>
  <c r="E16" i="8"/>
  <c r="E15" i="8"/>
  <c r="D6" i="1"/>
  <c r="H7" i="1"/>
  <c r="I243" i="14"/>
  <c r="D25" i="6"/>
  <c r="F7" i="7"/>
  <c r="H15" i="15"/>
  <c r="H14" i="15" s="1"/>
  <c r="H13" i="15" s="1"/>
  <c r="P98" i="8"/>
  <c r="D308" i="1"/>
  <c r="C257" i="1"/>
  <c r="C5" i="1"/>
  <c r="F120" i="15"/>
  <c r="J34" i="8"/>
  <c r="H73" i="8"/>
  <c r="J13" i="9"/>
  <c r="L13" i="9"/>
  <c r="I40" i="8"/>
  <c r="G32" i="1"/>
  <c r="I32" i="1"/>
  <c r="H33" i="1"/>
  <c r="I246" i="14"/>
  <c r="D31" i="6"/>
  <c r="N18" i="7"/>
  <c r="C28" i="6"/>
  <c r="H106" i="1"/>
  <c r="H17" i="1"/>
  <c r="D16" i="1"/>
  <c r="E14" i="8"/>
  <c r="E17" i="14"/>
  <c r="P101" i="8"/>
  <c r="F219" i="14"/>
  <c r="J220" i="14"/>
  <c r="J33" i="14"/>
  <c r="J15" i="7"/>
  <c r="O12" i="7"/>
  <c r="O13" i="7"/>
  <c r="F11" i="15"/>
  <c r="F10" i="15" s="1"/>
  <c r="H15" i="6"/>
  <c r="F73" i="8"/>
  <c r="G29" i="6"/>
  <c r="I21" i="14"/>
  <c r="K21" i="14"/>
  <c r="G20" i="14"/>
  <c r="G19" i="14"/>
  <c r="G18" i="14"/>
  <c r="D14" i="5"/>
  <c r="H16" i="1"/>
  <c r="D21" i="6"/>
  <c r="I34" i="8"/>
  <c r="F21" i="6"/>
  <c r="B21" i="6"/>
  <c r="B42" i="6"/>
  <c r="D27" i="7"/>
  <c r="E13" i="14"/>
  <c r="B7" i="6"/>
  <c r="E10" i="8"/>
  <c r="E9" i="8"/>
  <c r="H16" i="8"/>
  <c r="H15" i="8"/>
  <c r="J15" i="8"/>
  <c r="J6" i="7"/>
  <c r="O96" i="8"/>
  <c r="G6" i="5"/>
  <c r="C15" i="6"/>
  <c r="G15" i="6"/>
  <c r="H29" i="7"/>
  <c r="J25" i="9"/>
  <c r="E5" i="7"/>
  <c r="G74" i="8"/>
  <c r="G75" i="8"/>
  <c r="O8" i="7"/>
  <c r="O9" i="7"/>
  <c r="J10" i="7"/>
  <c r="G247" i="14"/>
  <c r="M21" i="7"/>
  <c r="C31" i="6"/>
  <c r="G31" i="6"/>
  <c r="G34" i="6"/>
  <c r="O102" i="8"/>
  <c r="G23" i="6"/>
  <c r="H5" i="5"/>
  <c r="G5" i="5"/>
  <c r="H35" i="6"/>
  <c r="H22" i="6"/>
  <c r="H10" i="8"/>
  <c r="H9" i="8"/>
  <c r="J5" i="7"/>
  <c r="I13" i="14"/>
  <c r="K13" i="14"/>
  <c r="H27" i="7"/>
  <c r="C22" i="6"/>
  <c r="G241" i="14"/>
  <c r="G226" i="14"/>
  <c r="G227" i="14"/>
  <c r="G12" i="14"/>
  <c r="G11" i="14"/>
  <c r="G10" i="14"/>
  <c r="D7" i="6"/>
  <c r="D6" i="6"/>
  <c r="F21" i="14"/>
  <c r="I6" i="7"/>
  <c r="F16" i="8"/>
  <c r="O22" i="7"/>
  <c r="O23" i="7"/>
  <c r="J26" i="7"/>
  <c r="I26" i="7"/>
  <c r="G35" i="6"/>
  <c r="I183" i="14"/>
  <c r="K183" i="14"/>
  <c r="E226" i="14"/>
  <c r="E227" i="14"/>
  <c r="B14" i="5"/>
  <c r="E74" i="8"/>
  <c r="E75" i="8"/>
  <c r="B8" i="6"/>
  <c r="E20" i="14"/>
  <c r="E19" i="14"/>
  <c r="E18" i="14"/>
  <c r="E16" i="14"/>
  <c r="E15" i="14"/>
  <c r="E14" i="14"/>
  <c r="B10" i="6"/>
  <c r="B9" i="6"/>
  <c r="E10" i="7"/>
  <c r="G28" i="6"/>
  <c r="C27" i="6"/>
  <c r="G17" i="14"/>
  <c r="G14" i="8"/>
  <c r="F27" i="7"/>
  <c r="F30" i="7"/>
  <c r="G13" i="9"/>
  <c r="K13" i="9"/>
  <c r="H14" i="8"/>
  <c r="I17" i="14"/>
  <c r="K17" i="14"/>
  <c r="J7" i="7"/>
  <c r="I7" i="7"/>
  <c r="E13" i="8"/>
  <c r="E12" i="8"/>
  <c r="E11" i="8"/>
  <c r="G5" i="1"/>
  <c r="H6" i="1"/>
  <c r="F14" i="8"/>
  <c r="F17" i="14"/>
  <c r="G25" i="6"/>
  <c r="H32" i="1"/>
  <c r="J219" i="14"/>
  <c r="F183" i="14"/>
  <c r="L8" i="7"/>
  <c r="L9" i="7"/>
  <c r="D29" i="7"/>
  <c r="F25" i="9"/>
  <c r="F26" i="9"/>
  <c r="D42" i="6"/>
  <c r="H308" i="1"/>
  <c r="D257" i="1"/>
  <c r="H257" i="1"/>
  <c r="E27" i="7"/>
  <c r="I27" i="7"/>
  <c r="G11" i="15"/>
  <c r="F8" i="6"/>
  <c r="H8" i="6"/>
  <c r="I20" i="14"/>
  <c r="K20" i="14"/>
  <c r="J21" i="14"/>
  <c r="E12" i="14"/>
  <c r="E11" i="14"/>
  <c r="E10" i="14"/>
  <c r="E9" i="14"/>
  <c r="F10" i="9"/>
  <c r="F12" i="9"/>
  <c r="F16" i="9"/>
  <c r="F27" i="9"/>
  <c r="J16" i="8"/>
  <c r="H30" i="7"/>
  <c r="J30" i="7"/>
  <c r="I5" i="1"/>
  <c r="C21" i="6"/>
  <c r="I5" i="7"/>
  <c r="E8" i="8"/>
  <c r="F10" i="8"/>
  <c r="F9" i="8"/>
  <c r="I9" i="8"/>
  <c r="J26" i="9"/>
  <c r="F13" i="14"/>
  <c r="C7" i="6"/>
  <c r="J29" i="7"/>
  <c r="J10" i="8"/>
  <c r="H21" i="6"/>
  <c r="G22" i="6"/>
  <c r="F7" i="6"/>
  <c r="H7" i="6"/>
  <c r="I12" i="14"/>
  <c r="K12" i="14"/>
  <c r="D30" i="7"/>
  <c r="J27" i="7"/>
  <c r="I16" i="8"/>
  <c r="F15" i="8"/>
  <c r="I15" i="8"/>
  <c r="J14" i="9"/>
  <c r="L14" i="9"/>
  <c r="I225" i="14"/>
  <c r="C8" i="6"/>
  <c r="G8" i="6"/>
  <c r="F20" i="14"/>
  <c r="G13" i="8"/>
  <c r="G12" i="8"/>
  <c r="G11" i="8"/>
  <c r="G8" i="8"/>
  <c r="F16" i="14"/>
  <c r="F15" i="14"/>
  <c r="F14" i="14"/>
  <c r="C10" i="6"/>
  <c r="C9" i="6"/>
  <c r="I16" i="14"/>
  <c r="K16" i="14"/>
  <c r="J17" i="14"/>
  <c r="F10" i="6"/>
  <c r="J9" i="8"/>
  <c r="D10" i="6"/>
  <c r="D9" i="6"/>
  <c r="D5" i="6"/>
  <c r="G16" i="14"/>
  <c r="G15" i="14"/>
  <c r="G14" i="14"/>
  <c r="G9" i="14"/>
  <c r="H10" i="9"/>
  <c r="H12" i="9"/>
  <c r="G14" i="9"/>
  <c r="J183" i="14"/>
  <c r="G27" i="6"/>
  <c r="F11" i="8"/>
  <c r="F13" i="8"/>
  <c r="F12" i="8"/>
  <c r="I226" i="14"/>
  <c r="H74" i="8"/>
  <c r="H75" i="8"/>
  <c r="F14" i="5"/>
  <c r="J14" i="8"/>
  <c r="H13" i="8"/>
  <c r="H11" i="8"/>
  <c r="H8" i="8"/>
  <c r="I14" i="8"/>
  <c r="M8" i="7"/>
  <c r="M9" i="7"/>
  <c r="E29" i="7"/>
  <c r="I10" i="7"/>
  <c r="B6" i="6"/>
  <c r="B5" i="6"/>
  <c r="D5" i="1"/>
  <c r="F225" i="14"/>
  <c r="E30" i="7"/>
  <c r="I30" i="7"/>
  <c r="I19" i="14"/>
  <c r="K19" i="14"/>
  <c r="I227" i="14"/>
  <c r="J13" i="14"/>
  <c r="F12" i="14"/>
  <c r="F11" i="14"/>
  <c r="F10" i="14"/>
  <c r="I10" i="8"/>
  <c r="F42" i="6"/>
  <c r="K14" i="9"/>
  <c r="F6" i="6"/>
  <c r="H6" i="6"/>
  <c r="I11" i="14"/>
  <c r="K11" i="14"/>
  <c r="G15" i="9"/>
  <c r="C6" i="6"/>
  <c r="C5" i="6"/>
  <c r="F8" i="8"/>
  <c r="I8" i="8"/>
  <c r="M8" i="8"/>
  <c r="J15" i="9"/>
  <c r="L15" i="9"/>
  <c r="F19" i="14"/>
  <c r="J20" i="14"/>
  <c r="J8" i="8"/>
  <c r="I15" i="14"/>
  <c r="K15" i="14"/>
  <c r="J16" i="14"/>
  <c r="G25" i="9"/>
  <c r="I29" i="7"/>
  <c r="H12" i="8"/>
  <c r="J12" i="8"/>
  <c r="I13" i="8"/>
  <c r="J13" i="8"/>
  <c r="J11" i="8"/>
  <c r="I11" i="8"/>
  <c r="I18" i="14"/>
  <c r="K18" i="14"/>
  <c r="F9" i="6"/>
  <c r="H10" i="6"/>
  <c r="G10" i="6"/>
  <c r="F74" i="8"/>
  <c r="F75" i="8"/>
  <c r="F226" i="14"/>
  <c r="F227" i="14"/>
  <c r="C14" i="5"/>
  <c r="H5" i="1"/>
  <c r="G7" i="6"/>
  <c r="K8" i="8"/>
  <c r="H16" i="9"/>
  <c r="J12" i="14"/>
  <c r="G26" i="9"/>
  <c r="K26" i="9"/>
  <c r="L26" i="9"/>
  <c r="K25" i="9"/>
  <c r="L25" i="9"/>
  <c r="F5" i="6"/>
  <c r="G6" i="6"/>
  <c r="J11" i="14"/>
  <c r="I10" i="14"/>
  <c r="K10" i="14"/>
  <c r="I12" i="8"/>
  <c r="K15" i="9"/>
  <c r="J19" i="14"/>
  <c r="F18" i="14"/>
  <c r="F9" i="14"/>
  <c r="L8" i="8"/>
  <c r="C42" i="6"/>
  <c r="G21" i="6"/>
  <c r="I14" i="14"/>
  <c r="J15" i="14"/>
  <c r="H9" i="6"/>
  <c r="G9" i="6"/>
  <c r="J10" i="14"/>
  <c r="H5" i="6"/>
  <c r="G5" i="6"/>
  <c r="I9" i="14"/>
  <c r="N8" i="8"/>
  <c r="K14" i="14"/>
  <c r="J18" i="14"/>
  <c r="G10" i="9"/>
  <c r="G12" i="9"/>
  <c r="J14" i="14"/>
  <c r="J10" i="9"/>
  <c r="L10" i="9"/>
  <c r="J9" i="14"/>
  <c r="O8" i="8"/>
  <c r="K9" i="14"/>
  <c r="G16" i="9"/>
  <c r="G27" i="9"/>
  <c r="J12" i="9"/>
  <c r="K10" i="9"/>
  <c r="K12" i="9"/>
  <c r="L12" i="9"/>
  <c r="J16" i="9"/>
  <c r="J27" i="9"/>
  <c r="D336" i="18"/>
  <c r="H336" i="18"/>
  <c r="D228" i="18"/>
  <c r="H228" i="18"/>
  <c r="D162" i="18"/>
  <c r="H162" i="18"/>
  <c r="D83" i="18"/>
  <c r="D304" i="18"/>
  <c r="H304" i="18"/>
  <c r="D231" i="18"/>
  <c r="H231" i="18"/>
  <c r="D197" i="18"/>
  <c r="H197" i="18"/>
  <c r="D219" i="18"/>
  <c r="H219" i="18"/>
  <c r="D108" i="18"/>
  <c r="D95" i="18"/>
  <c r="H95" i="18"/>
  <c r="D251" i="18"/>
  <c r="H251" i="18"/>
  <c r="D125" i="18"/>
  <c r="H125" i="18"/>
  <c r="D103" i="18"/>
  <c r="D152" i="18"/>
  <c r="H152" i="18"/>
  <c r="D32" i="18"/>
  <c r="H32" i="18"/>
  <c r="D319" i="18"/>
  <c r="H319" i="18"/>
  <c r="D271" i="18"/>
  <c r="H271" i="18"/>
  <c r="D266" i="18"/>
  <c r="H266" i="18"/>
  <c r="D289" i="18"/>
  <c r="H289" i="18"/>
  <c r="D341" i="18"/>
  <c r="H341" i="18"/>
  <c r="D128" i="18"/>
  <c r="H128" i="18"/>
  <c r="D88" i="18"/>
  <c r="H88" i="18"/>
  <c r="D205" i="18"/>
  <c r="H205" i="18"/>
  <c r="D70" i="18"/>
  <c r="D348" i="18"/>
  <c r="H348" i="18"/>
  <c r="D338" i="18"/>
  <c r="H338" i="18"/>
  <c r="D144" i="18"/>
  <c r="H144" i="18"/>
  <c r="D284" i="18"/>
  <c r="H284" i="18"/>
  <c r="D216" i="18"/>
  <c r="H216" i="18"/>
  <c r="D145" i="18"/>
  <c r="D78" i="18"/>
  <c r="D254" i="18"/>
  <c r="H254" i="18"/>
  <c r="D195" i="18"/>
  <c r="H195" i="18"/>
  <c r="D168" i="18"/>
  <c r="H168" i="18"/>
  <c r="D188" i="18"/>
  <c r="H188" i="18"/>
  <c r="D90" i="18"/>
  <c r="H90" i="18"/>
  <c r="D21" i="18"/>
  <c r="H21" i="18"/>
  <c r="D355" i="18"/>
  <c r="H355" i="18"/>
  <c r="D92" i="18"/>
  <c r="D93" i="18"/>
  <c r="D372" i="18"/>
  <c r="H372" i="18"/>
  <c r="D359" i="18"/>
  <c r="H359" i="18"/>
  <c r="D302" i="18"/>
  <c r="H302" i="18"/>
  <c r="D328" i="18"/>
  <c r="H328" i="18"/>
  <c r="D314" i="18"/>
  <c r="H314" i="18"/>
  <c r="D233" i="18"/>
  <c r="H233" i="18"/>
  <c r="D240" i="18"/>
  <c r="H240" i="18"/>
  <c r="D360" i="18"/>
  <c r="H360" i="18"/>
  <c r="D220" i="18"/>
  <c r="H220" i="18"/>
  <c r="D373" i="18"/>
  <c r="H373" i="18"/>
  <c r="D58" i="18"/>
  <c r="D113" i="18"/>
  <c r="H113" i="18"/>
  <c r="D36" i="18"/>
  <c r="H36" i="18"/>
  <c r="D143" i="18"/>
  <c r="H143" i="18"/>
  <c r="D374" i="18"/>
  <c r="H374" i="18"/>
  <c r="D246" i="18"/>
  <c r="H246" i="18"/>
  <c r="D174" i="18"/>
  <c r="H174" i="18"/>
  <c r="D96" i="18"/>
  <c r="D52" i="18"/>
  <c r="D274" i="18"/>
  <c r="H274" i="18"/>
  <c r="D173" i="18"/>
  <c r="H173" i="18"/>
  <c r="D157" i="18"/>
  <c r="D226" i="18"/>
  <c r="H226" i="18"/>
  <c r="D232" i="18"/>
  <c r="H232" i="18"/>
  <c r="D321" i="18"/>
  <c r="H321" i="18"/>
  <c r="D204" i="18"/>
  <c r="H204" i="18"/>
  <c r="D138" i="18"/>
  <c r="H138" i="18"/>
  <c r="D239" i="18"/>
  <c r="H239" i="18"/>
  <c r="D339" i="18"/>
  <c r="H339" i="18"/>
  <c r="D236" i="18"/>
  <c r="H236" i="18"/>
  <c r="D28" i="18"/>
  <c r="H28" i="18"/>
  <c r="D276" i="18"/>
  <c r="H276" i="18"/>
  <c r="D130" i="18"/>
  <c r="H130" i="18"/>
  <c r="D66" i="18"/>
  <c r="D91" i="18"/>
  <c r="H91" i="18"/>
  <c r="D127" i="18"/>
  <c r="H127" i="18"/>
  <c r="D62" i="18"/>
  <c r="H62" i="18"/>
  <c r="D191" i="18"/>
  <c r="H191" i="18"/>
  <c r="D298" i="18"/>
  <c r="H298" i="18"/>
  <c r="D43" i="18"/>
  <c r="H43" i="18"/>
  <c r="D343" i="18"/>
  <c r="H343" i="18"/>
  <c r="D349" i="18"/>
  <c r="H349" i="18"/>
  <c r="D89" i="18"/>
  <c r="D63" i="18"/>
  <c r="D172" i="18"/>
  <c r="H172" i="18"/>
  <c r="D279" i="18"/>
  <c r="H279" i="18"/>
  <c r="D331" i="18"/>
  <c r="H331" i="18"/>
  <c r="D203" i="18"/>
  <c r="H203" i="18"/>
  <c r="D326" i="18"/>
  <c r="H326" i="18"/>
  <c r="D159" i="18"/>
  <c r="H159" i="18"/>
  <c r="D187" i="18"/>
  <c r="H187" i="18"/>
  <c r="D257" i="18"/>
  <c r="H257" i="18"/>
  <c r="D186" i="18"/>
  <c r="H186" i="18"/>
  <c r="D65" i="18"/>
  <c r="D368" i="18"/>
  <c r="H368" i="18"/>
  <c r="D262" i="18"/>
  <c r="H262" i="18"/>
  <c r="D260" i="18"/>
  <c r="H260" i="18"/>
  <c r="D185" i="18"/>
  <c r="H185" i="18"/>
  <c r="D306" i="18"/>
  <c r="H306" i="18"/>
  <c r="D134" i="18"/>
  <c r="D116" i="18"/>
  <c r="H116" i="18"/>
  <c r="D365" i="18"/>
  <c r="H365" i="18"/>
  <c r="D297" i="18"/>
  <c r="H297" i="18"/>
  <c r="D196" i="18"/>
  <c r="H196" i="18"/>
  <c r="D147" i="18"/>
  <c r="H147" i="18"/>
  <c r="D337" i="18"/>
  <c r="H337" i="18"/>
  <c r="D53" i="18"/>
  <c r="H53" i="18"/>
  <c r="D333" i="18"/>
  <c r="H333" i="18"/>
  <c r="D163" i="18"/>
  <c r="H163" i="18"/>
  <c r="D344" i="18"/>
  <c r="H344" i="18"/>
  <c r="D330" i="18"/>
  <c r="H330" i="18"/>
  <c r="D38" i="18"/>
  <c r="H38" i="18"/>
  <c r="D182" i="18"/>
  <c r="H182" i="18"/>
  <c r="D123" i="18"/>
  <c r="H123" i="18"/>
  <c r="D135" i="18"/>
  <c r="H135" i="18"/>
  <c r="D327" i="18"/>
  <c r="H327" i="18"/>
  <c r="D200" i="18"/>
  <c r="H200" i="18"/>
  <c r="D102" i="18"/>
  <c r="H102" i="18"/>
  <c r="D212" i="18"/>
  <c r="H212" i="18"/>
  <c r="D160" i="18"/>
  <c r="H160" i="18"/>
  <c r="D291" i="18"/>
  <c r="H291" i="18"/>
  <c r="D158" i="18"/>
  <c r="H158" i="18"/>
  <c r="D241" i="18"/>
  <c r="H241" i="18"/>
  <c r="D178" i="18"/>
  <c r="H178" i="18"/>
  <c r="D183" i="18"/>
  <c r="H183" i="18"/>
  <c r="D100" i="18"/>
  <c r="D194" i="18"/>
  <c r="H194" i="18"/>
  <c r="D294" i="18"/>
  <c r="H294" i="18"/>
  <c r="D354" i="18"/>
  <c r="H354" i="18"/>
  <c r="D193" i="18"/>
  <c r="H193" i="18"/>
  <c r="D84" i="18"/>
  <c r="D283" i="18"/>
  <c r="H283" i="18"/>
  <c r="D287" i="18"/>
  <c r="H287" i="18"/>
  <c r="D353" i="18"/>
  <c r="H353" i="18"/>
  <c r="D303" i="18"/>
  <c r="H303" i="18"/>
  <c r="D256" i="18"/>
  <c r="H256" i="18"/>
  <c r="D105" i="18"/>
  <c r="H105" i="18"/>
  <c r="D34" i="18"/>
  <c r="H34" i="18"/>
  <c r="D243" i="18"/>
  <c r="H243" i="18"/>
  <c r="D224" i="18"/>
  <c r="H224" i="18"/>
  <c r="D85" i="18"/>
  <c r="D107" i="18"/>
  <c r="D244" i="18"/>
  <c r="H244" i="18"/>
  <c r="D73" i="18"/>
  <c r="D148" i="18"/>
  <c r="H148" i="18"/>
  <c r="D71" i="18"/>
  <c r="D250" i="18"/>
  <c r="H250" i="18"/>
  <c r="D97" i="18"/>
  <c r="D74" i="18"/>
  <c r="D238" i="18"/>
  <c r="H238" i="18"/>
  <c r="D189" i="18"/>
  <c r="H189" i="18"/>
  <c r="D177" i="18"/>
  <c r="H177" i="18"/>
  <c r="D114" i="18"/>
  <c r="H114" i="18"/>
  <c r="D180" i="18"/>
  <c r="D117" i="18"/>
  <c r="H117" i="18"/>
  <c r="D265" i="18"/>
  <c r="H265" i="18"/>
  <c r="D98" i="18"/>
  <c r="H98" i="18"/>
  <c r="D242" i="18"/>
  <c r="H242" i="18"/>
  <c r="D218" i="18"/>
  <c r="H218" i="18"/>
  <c r="D367" i="18"/>
  <c r="H367" i="18"/>
  <c r="D198" i="18"/>
  <c r="H198" i="18"/>
  <c r="D111" i="18"/>
  <c r="D308" i="18"/>
  <c r="H308" i="18"/>
  <c r="D334" i="18"/>
  <c r="H334" i="18"/>
  <c r="D19" i="18"/>
  <c r="H19" i="18"/>
  <c r="D269" i="18"/>
  <c r="H269" i="18"/>
  <c r="D335" i="18"/>
  <c r="H335" i="18"/>
  <c r="D270" i="18"/>
  <c r="H270" i="18"/>
  <c r="D282" i="18"/>
  <c r="H282" i="18"/>
  <c r="D140" i="18"/>
  <c r="H140" i="18"/>
  <c r="D316" i="18"/>
  <c r="H316" i="18"/>
  <c r="D121" i="18"/>
  <c r="H121" i="18"/>
  <c r="D356" i="18"/>
  <c r="H356" i="18"/>
  <c r="D39" i="18"/>
  <c r="H39" i="18"/>
  <c r="D154" i="18"/>
  <c r="H154" i="18"/>
  <c r="D72" i="18"/>
  <c r="D261" i="18"/>
  <c r="H261" i="18"/>
  <c r="D129" i="18"/>
  <c r="H129" i="18"/>
  <c r="D146" i="18"/>
  <c r="H146" i="18"/>
  <c r="D217" i="18"/>
  <c r="H217" i="18"/>
  <c r="D51" i="18"/>
  <c r="H51" i="18"/>
  <c r="D214" i="18"/>
  <c r="H214" i="18"/>
  <c r="D181" i="18"/>
  <c r="H181" i="18"/>
  <c r="D229" i="18"/>
  <c r="H229" i="18"/>
  <c r="D87" i="18"/>
  <c r="H87" i="18"/>
  <c r="D299" i="18"/>
  <c r="H299" i="18"/>
  <c r="D351" i="18"/>
  <c r="H351" i="18"/>
  <c r="D345" i="18"/>
  <c r="H345" i="18"/>
  <c r="D20" i="18"/>
  <c r="H20" i="18"/>
  <c r="D150" i="18"/>
  <c r="H150" i="18"/>
  <c r="D75" i="18"/>
  <c r="D175" i="18"/>
  <c r="H175" i="18"/>
  <c r="D109" i="18"/>
  <c r="D309" i="18"/>
  <c r="H309" i="18"/>
  <c r="D115" i="18"/>
  <c r="H115" i="18"/>
  <c r="D170" i="18"/>
  <c r="H170" i="18"/>
  <c r="D60" i="18"/>
  <c r="D42" i="18"/>
  <c r="H42" i="18"/>
  <c r="D29" i="18"/>
  <c r="H29" i="18"/>
  <c r="D369" i="18"/>
  <c r="H369" i="18"/>
  <c r="D122" i="18"/>
  <c r="H122" i="18"/>
  <c r="D317" i="18"/>
  <c r="H317" i="18"/>
  <c r="D252" i="18"/>
  <c r="H252" i="18"/>
  <c r="D322" i="18"/>
  <c r="H322" i="18"/>
  <c r="D151" i="18"/>
  <c r="D320" i="18"/>
  <c r="H320" i="18"/>
  <c r="D137" i="18"/>
  <c r="H137" i="18"/>
  <c r="D221" i="18"/>
  <c r="H221" i="18"/>
  <c r="D315" i="18"/>
  <c r="H315" i="18"/>
  <c r="D225" i="18"/>
  <c r="H225" i="18"/>
  <c r="D347" i="18"/>
  <c r="H347" i="18"/>
  <c r="D30" i="18"/>
  <c r="H30" i="18"/>
  <c r="D82" i="18"/>
  <c r="D364" i="18"/>
  <c r="H364" i="18"/>
  <c r="D131" i="18"/>
  <c r="H131" i="18"/>
  <c r="D263" i="18"/>
  <c r="H263" i="18"/>
  <c r="D358" i="18"/>
  <c r="H358" i="18"/>
  <c r="D357" i="18"/>
  <c r="H357" i="18"/>
  <c r="D223" i="18"/>
  <c r="H223" i="18"/>
  <c r="D222" i="18"/>
  <c r="H222" i="18"/>
  <c r="D300" i="18"/>
  <c r="H300" i="18"/>
  <c r="D24" i="18"/>
  <c r="H24" i="18"/>
  <c r="D332" i="18"/>
  <c r="H332" i="18"/>
  <c r="D201" i="18"/>
  <c r="H201" i="18"/>
  <c r="D165" i="18"/>
  <c r="H165" i="18"/>
  <c r="D206" i="18"/>
  <c r="H206" i="18"/>
  <c r="D124" i="18"/>
  <c r="H124" i="18"/>
  <c r="D268" i="18"/>
  <c r="H268" i="18"/>
  <c r="D305" i="18"/>
  <c r="H305" i="18"/>
  <c r="D94" i="18"/>
  <c r="H94" i="18"/>
  <c r="D61" i="18"/>
  <c r="D264" i="18"/>
  <c r="H264" i="18"/>
  <c r="D318" i="18"/>
  <c r="H318" i="18"/>
  <c r="D280" i="18"/>
  <c r="H280" i="18"/>
  <c r="D37" i="18"/>
  <c r="H37" i="18"/>
  <c r="D31" i="18"/>
  <c r="H31" i="18"/>
  <c r="D288" i="18"/>
  <c r="H288" i="18"/>
  <c r="D33" i="18"/>
  <c r="H33" i="18"/>
  <c r="D149" i="18"/>
  <c r="H149" i="18"/>
  <c r="D25" i="18"/>
  <c r="D255" i="18"/>
  <c r="H255" i="18"/>
  <c r="D323" i="18"/>
  <c r="H323" i="18"/>
  <c r="D141" i="18"/>
  <c r="H141" i="18"/>
  <c r="D56" i="18"/>
  <c r="H56" i="18"/>
  <c r="D370" i="18"/>
  <c r="H370" i="18"/>
  <c r="D81" i="18"/>
  <c r="D79" i="18"/>
  <c r="H79" i="18"/>
  <c r="D281" i="18"/>
  <c r="H281" i="18"/>
  <c r="D340" i="18"/>
  <c r="H340" i="18"/>
  <c r="D207" i="18"/>
  <c r="H207" i="18"/>
  <c r="D80" i="18"/>
  <c r="D267" i="18"/>
  <c r="H267" i="18"/>
  <c r="D293" i="18"/>
  <c r="H293" i="18"/>
  <c r="D211" i="18"/>
  <c r="H211" i="18"/>
  <c r="D301" i="18"/>
  <c r="H301" i="18"/>
  <c r="D352" i="18"/>
  <c r="H352" i="18"/>
  <c r="D278" i="18"/>
  <c r="H278" i="18"/>
  <c r="D45" i="18"/>
  <c r="H45" i="18"/>
  <c r="D69" i="18"/>
  <c r="D215" i="18"/>
  <c r="H215" i="18"/>
  <c r="D342" i="18"/>
  <c r="H342" i="18"/>
  <c r="D169" i="18"/>
  <c r="H169" i="18"/>
  <c r="D346" i="18"/>
  <c r="H346" i="18"/>
  <c r="D208" i="18"/>
  <c r="H208" i="18"/>
  <c r="D362" i="18"/>
  <c r="H362" i="18"/>
  <c r="D167" i="18"/>
  <c r="H167" i="18"/>
  <c r="D249" i="18"/>
  <c r="H249" i="18"/>
  <c r="D48" i="18"/>
  <c r="H48" i="18"/>
  <c r="D161" i="18"/>
  <c r="H161" i="18"/>
  <c r="D41" i="18"/>
  <c r="H41" i="18"/>
  <c r="D64" i="18"/>
  <c r="D361" i="18"/>
  <c r="H361" i="18"/>
  <c r="D76" i="18"/>
  <c r="D259" i="18"/>
  <c r="D176" i="18"/>
  <c r="H176" i="18"/>
  <c r="D46" i="18"/>
  <c r="H46" i="18"/>
  <c r="D329" i="18"/>
  <c r="H329" i="18"/>
  <c r="D164" i="18"/>
  <c r="H164" i="18"/>
  <c r="D47" i="18"/>
  <c r="H47" i="18"/>
  <c r="D68" i="18"/>
  <c r="H68" i="18"/>
  <c r="D350" i="18"/>
  <c r="H350" i="18"/>
  <c r="D312" i="18"/>
  <c r="H312" i="18"/>
  <c r="D110" i="18"/>
  <c r="H110" i="18"/>
  <c r="D230" i="18"/>
  <c r="H230" i="18"/>
  <c r="D133" i="18"/>
  <c r="H133" i="18"/>
  <c r="D192" i="18"/>
  <c r="H192" i="18"/>
  <c r="D325" i="18"/>
  <c r="H325" i="18"/>
  <c r="D106" i="18"/>
  <c r="D311" i="18"/>
  <c r="H311" i="18"/>
  <c r="D23" i="18"/>
  <c r="H23" i="18"/>
  <c r="D171" i="18"/>
  <c r="H171" i="18"/>
  <c r="D363" i="18"/>
  <c r="H363" i="18"/>
  <c r="D237" i="18"/>
  <c r="H237" i="18"/>
  <c r="D234" i="18"/>
  <c r="H234" i="18"/>
  <c r="D199" i="18"/>
  <c r="H199" i="18"/>
  <c r="D44" i="18"/>
  <c r="H44" i="18"/>
  <c r="D54" i="18"/>
  <c r="D142" i="18"/>
  <c r="H142" i="18"/>
  <c r="D153" i="18"/>
  <c r="H153" i="18"/>
  <c r="D120" i="18"/>
  <c r="D366" i="18"/>
  <c r="H366" i="18"/>
  <c r="D292" i="18"/>
  <c r="H292" i="18"/>
  <c r="D209" i="18"/>
  <c r="H209" i="18"/>
  <c r="D290" i="18"/>
  <c r="H290" i="18"/>
  <c r="D77" i="18"/>
  <c r="H77" i="18"/>
  <c r="D184" i="18"/>
  <c r="H184" i="18"/>
  <c r="D119" i="18"/>
  <c r="H119" i="18"/>
  <c r="D235" i="18"/>
  <c r="H235" i="18"/>
  <c r="D190" i="18"/>
  <c r="H190" i="18"/>
  <c r="D156" i="18"/>
  <c r="H156" i="18"/>
  <c r="D202" i="18"/>
  <c r="H202" i="18"/>
  <c r="D275" i="18"/>
  <c r="H275" i="18"/>
  <c r="D27" i="18"/>
  <c r="H27" i="18"/>
  <c r="D67" i="18"/>
  <c r="D59" i="18"/>
  <c r="D50" i="18"/>
  <c r="D258" i="18"/>
  <c r="H258" i="18"/>
  <c r="D277" i="18"/>
  <c r="H277" i="18"/>
  <c r="D213" i="18"/>
  <c r="H213" i="18"/>
  <c r="D286" i="18"/>
  <c r="H286" i="18"/>
  <c r="D227" i="18"/>
  <c r="H227" i="18"/>
  <c r="D35" i="18"/>
  <c r="D139" i="18"/>
  <c r="D248" i="18"/>
  <c r="H248" i="18"/>
  <c r="D132" i="18"/>
  <c r="H132" i="18"/>
  <c r="D112" i="18"/>
  <c r="H112" i="18"/>
  <c r="D295" i="18"/>
  <c r="H295" i="18"/>
  <c r="D324" i="18"/>
  <c r="H324" i="18"/>
  <c r="D253" i="18"/>
  <c r="H253" i="18"/>
  <c r="D166" i="18"/>
  <c r="H166" i="18"/>
  <c r="D136" i="18"/>
  <c r="H136" i="18"/>
  <c r="D22" i="18"/>
  <c r="D273" i="18"/>
  <c r="H273" i="18"/>
  <c r="D179" i="18"/>
  <c r="H179" i="18"/>
  <c r="D371" i="18"/>
  <c r="H371" i="18"/>
  <c r="D272" i="18"/>
  <c r="H272" i="18"/>
  <c r="D99" i="18"/>
  <c r="H99" i="18"/>
  <c r="D49" i="18"/>
  <c r="D55" i="18"/>
  <c r="D285" i="18"/>
  <c r="H285" i="18"/>
  <c r="D57" i="18"/>
  <c r="H57" i="18"/>
  <c r="D296" i="18"/>
  <c r="H296" i="18"/>
  <c r="D126" i="18"/>
  <c r="H126" i="18"/>
  <c r="D86" i="18"/>
  <c r="D101" i="18"/>
  <c r="H101" i="18"/>
  <c r="D307" i="18"/>
  <c r="H307" i="18"/>
  <c r="D210" i="18"/>
  <c r="H210" i="18"/>
  <c r="D245" i="18"/>
  <c r="H245" i="18"/>
  <c r="D313" i="18"/>
  <c r="H313" i="18"/>
  <c r="D104" i="18"/>
  <c r="H104" i="18"/>
  <c r="D18" i="18"/>
  <c r="D17" i="18"/>
  <c r="D310" i="18"/>
  <c r="H310" i="18"/>
  <c r="H134" i="18"/>
  <c r="G117" i="15"/>
  <c r="K117" i="15" s="1"/>
  <c r="H157" i="18"/>
  <c r="G114" i="15"/>
  <c r="K114" i="15" s="1"/>
  <c r="H111" i="18"/>
  <c r="G112" i="15"/>
  <c r="K112" i="15" s="1"/>
  <c r="H109" i="18"/>
  <c r="G110" i="15"/>
  <c r="K110" i="15" s="1"/>
  <c r="H108" i="18"/>
  <c r="G109" i="15"/>
  <c r="K109" i="15" s="1"/>
  <c r="H107" i="18"/>
  <c r="G108" i="15"/>
  <c r="K108" i="15" s="1"/>
  <c r="H106" i="18"/>
  <c r="G107" i="15"/>
  <c r="K107" i="15" s="1"/>
  <c r="H180" i="18"/>
  <c r="G106" i="15"/>
  <c r="K106" i="15" s="1"/>
  <c r="H103" i="18"/>
  <c r="G104" i="15"/>
  <c r="K104" i="15" s="1"/>
  <c r="H100" i="18"/>
  <c r="G101" i="15"/>
  <c r="K101" i="15" s="1"/>
  <c r="H151" i="18"/>
  <c r="G100" i="15"/>
  <c r="K100" i="15" s="1"/>
  <c r="H97" i="18"/>
  <c r="G96" i="15"/>
  <c r="K96" i="15" s="1"/>
  <c r="H96" i="18"/>
  <c r="G95" i="15"/>
  <c r="H25" i="18"/>
  <c r="G92" i="15"/>
  <c r="G91" i="15" s="1"/>
  <c r="H259" i="18"/>
  <c r="G90" i="15"/>
  <c r="K90" i="15" s="1"/>
  <c r="H93" i="18"/>
  <c r="G87" i="15"/>
  <c r="K87" i="15" s="1"/>
  <c r="H92" i="18"/>
  <c r="G86" i="15"/>
  <c r="H22" i="18"/>
  <c r="G85" i="15"/>
  <c r="K85" i="15" s="1"/>
  <c r="H89" i="18"/>
  <c r="G83" i="15"/>
  <c r="G82" i="15" s="1"/>
  <c r="H83" i="18"/>
  <c r="G77" i="15"/>
  <c r="H80" i="18"/>
  <c r="G74" i="15"/>
  <c r="H84" i="18"/>
  <c r="G78" i="15"/>
  <c r="K78" i="15" s="1"/>
  <c r="H81" i="18"/>
  <c r="G75" i="15"/>
  <c r="K75" i="15" s="1"/>
  <c r="H86" i="18"/>
  <c r="G80" i="15"/>
  <c r="K80" i="15" s="1"/>
  <c r="H82" i="18"/>
  <c r="G76" i="15"/>
  <c r="K76" i="15" s="1"/>
  <c r="H85" i="18"/>
  <c r="G79" i="15"/>
  <c r="K79" i="15" s="1"/>
  <c r="H78" i="18"/>
  <c r="G72" i="15"/>
  <c r="G71" i="15" s="1"/>
  <c r="H76" i="18"/>
  <c r="G70" i="15"/>
  <c r="H145" i="18"/>
  <c r="G69" i="15"/>
  <c r="H75" i="18"/>
  <c r="G68" i="15"/>
  <c r="K68" i="15" s="1"/>
  <c r="H74" i="18"/>
  <c r="G67" i="15"/>
  <c r="H73" i="18"/>
  <c r="G66" i="15"/>
  <c r="K66" i="15" s="1"/>
  <c r="H72" i="18"/>
  <c r="G65" i="15"/>
  <c r="H71" i="18"/>
  <c r="G64" i="15"/>
  <c r="K64" i="15" s="1"/>
  <c r="H70" i="18"/>
  <c r="G63" i="15"/>
  <c r="H69" i="18"/>
  <c r="G62" i="15"/>
  <c r="K62" i="15" s="1"/>
  <c r="H67" i="18"/>
  <c r="G60" i="15"/>
  <c r="H66" i="18"/>
  <c r="G59" i="15"/>
  <c r="K59" i="15" s="1"/>
  <c r="H65" i="18"/>
  <c r="G58" i="15"/>
  <c r="H64" i="18"/>
  <c r="G57" i="15"/>
  <c r="H63" i="18"/>
  <c r="G56" i="15"/>
  <c r="H61" i="18"/>
  <c r="G54" i="15"/>
  <c r="H60" i="18"/>
  <c r="G53" i="15"/>
  <c r="K53" i="15" s="1"/>
  <c r="H59" i="18"/>
  <c r="G52" i="15"/>
  <c r="H58" i="18"/>
  <c r="G51" i="15"/>
  <c r="H55" i="18"/>
  <c r="G48" i="15"/>
  <c r="H54" i="18"/>
  <c r="G47" i="15"/>
  <c r="H52" i="18"/>
  <c r="G45" i="15"/>
  <c r="G44" i="15" s="1"/>
  <c r="H50" i="18"/>
  <c r="G43" i="15"/>
  <c r="H120" i="18"/>
  <c r="G42" i="15"/>
  <c r="D40" i="18"/>
  <c r="H40" i="18"/>
  <c r="H49" i="18"/>
  <c r="G41" i="15"/>
  <c r="D26" i="18"/>
  <c r="H26" i="18"/>
  <c r="H35" i="18"/>
  <c r="H139" i="18"/>
  <c r="H17" i="18"/>
  <c r="D247" i="18"/>
  <c r="H247" i="18"/>
  <c r="H18" i="18"/>
  <c r="D118" i="18"/>
  <c r="H118" i="18"/>
  <c r="G113" i="15"/>
  <c r="G111" i="15"/>
  <c r="G89" i="15"/>
  <c r="D7" i="18"/>
  <c r="H7" i="18"/>
  <c r="I31" i="15" l="1"/>
  <c r="I30" i="15" s="1"/>
  <c r="I29" i="15" s="1"/>
  <c r="F73" i="15"/>
  <c r="L77" i="15"/>
  <c r="L108" i="15"/>
  <c r="L117" i="15"/>
  <c r="L51" i="15"/>
  <c r="G46" i="15"/>
  <c r="K46" i="15" s="1"/>
  <c r="K72" i="15"/>
  <c r="L64" i="15"/>
  <c r="K71" i="15"/>
  <c r="G94" i="15"/>
  <c r="G93" i="15" s="1"/>
  <c r="K43" i="15"/>
  <c r="K15" i="15"/>
  <c r="K19" i="15"/>
  <c r="K111" i="15"/>
  <c r="L12" i="15"/>
  <c r="F81" i="15"/>
  <c r="G17" i="15"/>
  <c r="L46" i="15"/>
  <c r="K57" i="15"/>
  <c r="K74" i="15"/>
  <c r="L82" i="15"/>
  <c r="K86" i="15"/>
  <c r="K95" i="15"/>
  <c r="L45" i="15"/>
  <c r="J40" i="15"/>
  <c r="J39" i="15" s="1"/>
  <c r="F88" i="15"/>
  <c r="K47" i="15"/>
  <c r="K77" i="15"/>
  <c r="K12" i="15"/>
  <c r="J17" i="15"/>
  <c r="J16" i="15" s="1"/>
  <c r="J88" i="15"/>
  <c r="L61" i="15"/>
  <c r="L113" i="15"/>
  <c r="K113" i="15"/>
  <c r="K91" i="15"/>
  <c r="I102" i="15"/>
  <c r="I97" i="15" s="1"/>
  <c r="K51" i="15"/>
  <c r="K89" i="15"/>
  <c r="G103" i="15"/>
  <c r="K103" i="15" s="1"/>
  <c r="K41" i="15"/>
  <c r="K42" i="15"/>
  <c r="K44" i="15"/>
  <c r="K48" i="15"/>
  <c r="K58" i="15"/>
  <c r="K60" i="15"/>
  <c r="K63" i="15"/>
  <c r="K65" i="15"/>
  <c r="K67" i="15"/>
  <c r="K70" i="15"/>
  <c r="G73" i="15"/>
  <c r="K82" i="15"/>
  <c r="L18" i="15"/>
  <c r="G31" i="15"/>
  <c r="G30" i="15" s="1"/>
  <c r="G29" i="15" s="1"/>
  <c r="H81" i="15"/>
  <c r="L95" i="15"/>
  <c r="H31" i="15"/>
  <c r="H30" i="15" s="1"/>
  <c r="H29" i="15" s="1"/>
  <c r="F31" i="15"/>
  <c r="F30" i="15" s="1"/>
  <c r="F29" i="15" s="1"/>
  <c r="H39" i="15"/>
  <c r="L42" i="15"/>
  <c r="L44" i="15"/>
  <c r="H73" i="15"/>
  <c r="L75" i="15"/>
  <c r="I73" i="15"/>
  <c r="I49" i="15" s="1"/>
  <c r="I88" i="15"/>
  <c r="K93" i="15"/>
  <c r="L88" i="15"/>
  <c r="L84" i="15"/>
  <c r="F102" i="15"/>
  <c r="F97" i="15" s="1"/>
  <c r="G55" i="15"/>
  <c r="F17" i="15"/>
  <c r="F16" i="15" s="1"/>
  <c r="K32" i="15"/>
  <c r="G61" i="15"/>
  <c r="K61" i="15" s="1"/>
  <c r="K83" i="15"/>
  <c r="G116" i="15"/>
  <c r="K54" i="15"/>
  <c r="K69" i="15"/>
  <c r="J50" i="15"/>
  <c r="L50" i="15" s="1"/>
  <c r="J55" i="15"/>
  <c r="L55" i="15" s="1"/>
  <c r="L22" i="15"/>
  <c r="L33" i="15"/>
  <c r="H98" i="15"/>
  <c r="L98" i="15" s="1"/>
  <c r="L99" i="15"/>
  <c r="L105" i="15"/>
  <c r="H102" i="15"/>
  <c r="G84" i="15"/>
  <c r="K84" i="15" s="1"/>
  <c r="K92" i="15"/>
  <c r="G105" i="15"/>
  <c r="G50" i="15"/>
  <c r="G49" i="15" s="1"/>
  <c r="L19" i="15"/>
  <c r="I17" i="15"/>
  <c r="I16" i="15" s="1"/>
  <c r="J102" i="15"/>
  <c r="J97" i="15" s="1"/>
  <c r="J81" i="15"/>
  <c r="L81" i="15" s="1"/>
  <c r="L111" i="15"/>
  <c r="I39" i="15"/>
  <c r="L103" i="15"/>
  <c r="F39" i="15"/>
  <c r="H49" i="15"/>
  <c r="H38" i="15" s="1"/>
  <c r="L93" i="15"/>
  <c r="K94" i="15"/>
  <c r="G99" i="15"/>
  <c r="H17" i="15"/>
  <c r="H16" i="15" s="1"/>
  <c r="L16" i="15" s="1"/>
  <c r="H116" i="15"/>
  <c r="H115" i="15" s="1"/>
  <c r="L115" i="15" s="1"/>
  <c r="L41" i="15"/>
  <c r="L43" i="15"/>
  <c r="F49" i="15"/>
  <c r="L79" i="15"/>
  <c r="L100" i="15"/>
  <c r="L101" i="15"/>
  <c r="L104" i="15"/>
  <c r="L106" i="15"/>
  <c r="L107" i="15"/>
  <c r="L110" i="15"/>
  <c r="L112" i="15"/>
  <c r="L114" i="15"/>
  <c r="G40" i="15"/>
  <c r="K40" i="15" s="1"/>
  <c r="L15" i="15"/>
  <c r="J73" i="15"/>
  <c r="J49" i="15" s="1"/>
  <c r="L94" i="15"/>
  <c r="J13" i="15"/>
  <c r="L14" i="15"/>
  <c r="K14" i="15"/>
  <c r="K17" i="15"/>
  <c r="G16" i="15"/>
  <c r="K16" i="15" s="1"/>
  <c r="L11" i="15"/>
  <c r="H10" i="15"/>
  <c r="K24" i="15"/>
  <c r="J23" i="15"/>
  <c r="L24" i="15"/>
  <c r="G10" i="15"/>
  <c r="K11" i="15"/>
  <c r="L17" i="15"/>
  <c r="K31" i="15"/>
  <c r="J30" i="15"/>
  <c r="G88" i="15"/>
  <c r="K88" i="15" s="1"/>
  <c r="K45" i="15"/>
  <c r="K56" i="15"/>
  <c r="K52" i="15"/>
  <c r="L39" i="15"/>
  <c r="L32" i="15"/>
  <c r="L25" i="15"/>
  <c r="J21" i="15"/>
  <c r="L40" i="15"/>
  <c r="L102" i="15" l="1"/>
  <c r="K49" i="15"/>
  <c r="G39" i="15"/>
  <c r="P43" i="15" s="1"/>
  <c r="F38" i="15"/>
  <c r="F119" i="15" s="1"/>
  <c r="F121" i="15" s="1"/>
  <c r="I38" i="15"/>
  <c r="O38" i="15" s="1"/>
  <c r="O39" i="15" s="1"/>
  <c r="L31" i="15"/>
  <c r="K50" i="15"/>
  <c r="K55" i="15"/>
  <c r="G81" i="15"/>
  <c r="K81" i="15" s="1"/>
  <c r="K116" i="15"/>
  <c r="G115" i="15"/>
  <c r="K115" i="15" s="1"/>
  <c r="H97" i="15"/>
  <c r="N38" i="15" s="1"/>
  <c r="N39" i="15" s="1"/>
  <c r="L116" i="15"/>
  <c r="K73" i="15"/>
  <c r="K105" i="15"/>
  <c r="G102" i="15"/>
  <c r="K102" i="15" s="1"/>
  <c r="L49" i="15"/>
  <c r="J38" i="15"/>
  <c r="G98" i="15"/>
  <c r="K99" i="15"/>
  <c r="L73" i="15"/>
  <c r="L13" i="15"/>
  <c r="K13" i="15"/>
  <c r="K21" i="15"/>
  <c r="L21" i="15"/>
  <c r="J20" i="15"/>
  <c r="L23" i="15"/>
  <c r="K23" i="15"/>
  <c r="K10" i="15"/>
  <c r="L10" i="15"/>
  <c r="L30" i="15"/>
  <c r="J29" i="15"/>
  <c r="K30" i="15"/>
  <c r="G38" i="15"/>
  <c r="K39" i="15" l="1"/>
  <c r="L97" i="15"/>
  <c r="K98" i="15"/>
  <c r="G97" i="15"/>
  <c r="K97" i="15" s="1"/>
  <c r="P38" i="15"/>
  <c r="P39" i="15" s="1"/>
  <c r="L38" i="15"/>
  <c r="L29" i="15"/>
  <c r="K29" i="15"/>
  <c r="L20" i="15"/>
  <c r="K20" i="15"/>
  <c r="K38" i="15"/>
  <c r="M38" i="15" l="1"/>
  <c r="M39" i="15" s="1"/>
  <c r="P42" i="15" s="1"/>
  <c r="L9" i="15"/>
  <c r="K9" i="15"/>
</calcChain>
</file>

<file path=xl/comments1.xml><?xml version="1.0" encoding="utf-8"?>
<comments xmlns="http://schemas.openxmlformats.org/spreadsheetml/2006/main">
  <authors>
    <author>Zrinka Teskera</author>
  </authors>
  <commentList>
    <comment ref="B5" authorId="0" shapeId="0">
      <text>
        <r>
          <rPr>
            <b/>
            <sz val="9"/>
            <color indexed="81"/>
            <rFont val="Segoe UI"/>
            <charset val="1"/>
          </rPr>
          <t>Zrinka Teskera:</t>
        </r>
        <r>
          <rPr>
            <sz val="9"/>
            <color indexed="81"/>
            <rFont val="Segoe UI"/>
            <charset val="1"/>
          </rPr>
          <t xml:space="preserve">
6711 u našoj bilanci</t>
        </r>
      </text>
    </comment>
  </commentList>
</comments>
</file>

<file path=xl/sharedStrings.xml><?xml version="1.0" encoding="utf-8"?>
<sst xmlns="http://schemas.openxmlformats.org/spreadsheetml/2006/main" count="2291" uniqueCount="484">
  <si>
    <t>11</t>
  </si>
  <si>
    <t>Opći prihodi i primici</t>
  </si>
  <si>
    <t>1012</t>
  </si>
  <si>
    <t>Invaliditet</t>
  </si>
  <si>
    <t>32</t>
  </si>
  <si>
    <t>Materijalni rashodi</t>
  </si>
  <si>
    <t>323</t>
  </si>
  <si>
    <t>Rashodi za usluge</t>
  </si>
  <si>
    <t>3237</t>
  </si>
  <si>
    <t>Intelektualne i osobne usluge</t>
  </si>
  <si>
    <t>3239</t>
  </si>
  <si>
    <t>Ostale usluge</t>
  </si>
  <si>
    <t>38</t>
  </si>
  <si>
    <t>Ostali rashodi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</si>
  <si>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</si>
  <si>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</si>
  <si>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</si>
  <si>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</si>
  <si>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</si>
  <si>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</si>
  <si>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</si>
  <si>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</si>
  <si>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</si>
  <si>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</si>
  <si>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</si>
  <si>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</si>
  <si>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1040</t>
  </si>
  <si>
    <t>Obitelj i djeca</t>
  </si>
  <si>
    <t>3233</t>
  </si>
  <si>
    <t>Usluge promidžbe i informiranja</t>
  </si>
  <si>
    <t>329</t>
  </si>
  <si>
    <t>Ostali nespomenuti rashodi poslovanja</t>
  </si>
  <si>
    <t>3291</t>
  </si>
  <si>
    <t>Naknade za rad predstavničkih i izvršnih tijela, povjerenstava i slično</t>
  </si>
  <si>
    <t>3299</t>
  </si>
  <si>
    <t>1090</t>
  </si>
  <si>
    <t>Aktivnosti socijalne zaštite koje nisu drugdje svrstane</t>
  </si>
  <si>
    <t>41</t>
  </si>
  <si>
    <t>1070</t>
  </si>
  <si>
    <t>Socijalna pomoc stanovništvu koje nije obuhvaceno redovnim s</t>
  </si>
  <si>
    <t>31</t>
  </si>
  <si>
    <t>Rashodi za zaposlene</t>
  </si>
  <si>
    <t>311</t>
  </si>
  <si>
    <t>Plaće (Bruto)</t>
  </si>
  <si>
    <t>3111</t>
  </si>
  <si>
    <t>Plaće za redovan rad</t>
  </si>
  <si>
    <t>3296</t>
  </si>
  <si>
    <t>Troškovi sudskih postupaka</t>
  </si>
  <si>
    <t>3433</t>
  </si>
  <si>
    <t>Zatezne kamate</t>
  </si>
  <si>
    <t>383</t>
  </si>
  <si>
    <t>Kazne, penali i naknade štete</t>
  </si>
  <si>
    <t>3831</t>
  </si>
  <si>
    <t>Naknade šteta pravnim i fizičkim osobama</t>
  </si>
  <si>
    <t>3235</t>
  </si>
  <si>
    <t>Zakupnine i najamnine</t>
  </si>
  <si>
    <t>324</t>
  </si>
  <si>
    <t>Naknade troškova osobama izvan radnog odnosa</t>
  </si>
  <si>
    <t>3241</t>
  </si>
  <si>
    <t>321</t>
  </si>
  <si>
    <t>Naknade troškova zaposlenima</t>
  </si>
  <si>
    <t>3211</t>
  </si>
  <si>
    <t>Službena putovanja</t>
  </si>
  <si>
    <t>3213</t>
  </si>
  <si>
    <t>Stručno usavršavanje zaposlenika</t>
  </si>
  <si>
    <t>3293</t>
  </si>
  <si>
    <t>Reprezentacija</t>
  </si>
  <si>
    <t>3294</t>
  </si>
  <si>
    <t>Članarine i norme</t>
  </si>
  <si>
    <t>12</t>
  </si>
  <si>
    <t>Sredstva učešća za pomoći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</si>
  <si>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</si>
  <si>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</si>
  <si>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</si>
  <si>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</si>
  <si>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</si>
  <si>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</si>
  <si>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</si>
  <si>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</si>
  <si>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</si>
  <si>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3212</t>
  </si>
  <si>
    <t>Naknade za prijevoz, za rad na terenu i odvojeni život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</si>
  <si>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</si>
  <si>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</si>
  <si>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</si>
  <si>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</si>
  <si>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</si>
  <si>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</si>
  <si>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</si>
  <si>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</si>
  <si>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</si>
  <si>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</si>
  <si>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</si>
  <si>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</si>
  <si>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</si>
  <si>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</si>
  <si>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</si>
  <si>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</si>
  <si>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3292</t>
  </si>
  <si>
    <t>Premije osiguranja</t>
  </si>
  <si>
    <t>3295</t>
  </si>
  <si>
    <t>Pristojbe i naknade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</si>
  <si>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</si>
  <si>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</si>
  <si>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</si>
  <si>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</si>
  <si>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</si>
  <si>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</si>
  <si>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4222</t>
  </si>
  <si>
    <t>Komunikacijska oprema</t>
  </si>
  <si>
    <t>426</t>
  </si>
  <si>
    <t>Nematerijalna proizvedena imovina</t>
  </si>
  <si>
    <t>4262</t>
  </si>
  <si>
    <t>Ulaganja u računalne programe</t>
  </si>
  <si>
    <t>561</t>
  </si>
  <si>
    <t>Europski socijalni fond (ESF)</t>
  </si>
  <si>
    <t>43</t>
  </si>
  <si>
    <t>Ostali prihodi za posebne namjene</t>
  </si>
  <si>
    <t>3214</t>
  </si>
  <si>
    <t>Ostale naknade troškova zaposlenima</t>
  </si>
  <si>
    <t>3224</t>
  </si>
  <si>
    <t>Materijal i dijelovi za tekuće i investicijsko održavanje</t>
  </si>
  <si>
    <t>3227</t>
  </si>
  <si>
    <t>Službena, radna i zaštitna odjeća i obuća</t>
  </si>
  <si>
    <t>3236</t>
  </si>
  <si>
    <t>Zdravstvene i veterinarske usluge</t>
  </si>
  <si>
    <t>45</t>
  </si>
  <si>
    <t>Rashodi za dodatna ulaganja na nefinancijskoj imovini</t>
  </si>
  <si>
    <t>451</t>
  </si>
  <si>
    <t>Dodatna ulaganja na građevinskim objektima</t>
  </si>
  <si>
    <t>4511</t>
  </si>
  <si>
    <t>Vlastiti prihodi</t>
  </si>
  <si>
    <t>51</t>
  </si>
  <si>
    <t>Pomoći EU</t>
  </si>
  <si>
    <t>581</t>
  </si>
  <si>
    <t>Mehanizam za oporavak i otpornost</t>
  </si>
  <si>
    <t>INFORMATIZACIJA</t>
  </si>
  <si>
    <t>Rashodi za nabavu neproizvedene dugotrajne imovine</t>
  </si>
  <si>
    <t>412</t>
  </si>
  <si>
    <t>Nematerijalna imovina</t>
  </si>
  <si>
    <t>4123</t>
  </si>
  <si>
    <t>Licence</t>
  </si>
  <si>
    <t>4223</t>
  </si>
  <si>
    <t>Oprema za održavanje i zaštitu</t>
  </si>
  <si>
    <t>4227</t>
  </si>
  <si>
    <t>Uređaji, strojevi i oprema za ostale namjene</t>
  </si>
  <si>
    <t>423</t>
  </si>
  <si>
    <t>Prijevozna sredstva</t>
  </si>
  <si>
    <t>4231</t>
  </si>
  <si>
    <t>Prijevozna sredstva u cestovnom prometu</t>
  </si>
  <si>
    <t>421</t>
  </si>
  <si>
    <t>Građevinski objekti</t>
  </si>
  <si>
    <t>4212</t>
  </si>
  <si>
    <t>Poslovni objekti</t>
  </si>
  <si>
    <t>1020</t>
  </si>
  <si>
    <t>Starost</t>
  </si>
  <si>
    <t>08620</t>
  </si>
  <si>
    <t>Hrvatski zavod za mirovinsko osiguranje</t>
  </si>
  <si>
    <t>A688022</t>
  </si>
  <si>
    <t>NAKNADE ZA ISPLATU MIROVINA</t>
  </si>
  <si>
    <t>3434</t>
  </si>
  <si>
    <t>Ostali nespomenuti financijski rashodi</t>
  </si>
  <si>
    <t>A688025</t>
  </si>
  <si>
    <t>OSIGURANJE SREDSTAVA ZA DOPRINOSE NA TEMELJU INDIVIDUALNE KAPITALIZIRANE ŠTEDNJE ZA POJEDINE KATEGORIJE OSIGURANIKA</t>
  </si>
  <si>
    <t>371</t>
  </si>
  <si>
    <t>Naknade građanima i kućanstvima na temelju osiguranja</t>
  </si>
  <si>
    <t>3711</t>
  </si>
  <si>
    <t>Naknade građanima i kućanstvima u novcu - neposredno ili putem ustanova izvan javnog sektora</t>
  </si>
  <si>
    <t>A688026</t>
  </si>
  <si>
    <t>ADMINISTRACIJA I UPRAVLJANJE HRVATSKOG ZAVODA ZA MIROVINSKO OSIGURANJE</t>
  </si>
  <si>
    <t>21</t>
  </si>
  <si>
    <t>Doprinosi za mirovinsko osiguranje</t>
  </si>
  <si>
    <t>3133</t>
  </si>
  <si>
    <t>Doprinosi za obvezno osiguranje u slučaju nezaposlenosti</t>
  </si>
  <si>
    <t>342</t>
  </si>
  <si>
    <t>Kamate za primljene kredite i zajmove</t>
  </si>
  <si>
    <t>3423</t>
  </si>
  <si>
    <t>Kamate za primljene kredite i zajmove od kreditnih i ostalih financijskih institucija izvan javnog sektora</t>
  </si>
  <si>
    <t>3834</t>
  </si>
  <si>
    <t>Ugovorene kazne i ostale naknade šteta</t>
  </si>
  <si>
    <t>4124</t>
  </si>
  <si>
    <t>Ostala prava</t>
  </si>
  <si>
    <t>4225</t>
  </si>
  <si>
    <t>Instrumenti, uređaji i strojevi</t>
  </si>
  <si>
    <t>3112</t>
  </si>
  <si>
    <t>Plaće u naravi</t>
  </si>
  <si>
    <t>71</t>
  </si>
  <si>
    <t>Prihodi od nefin. imovine i nadoknade št</t>
  </si>
  <si>
    <t>A688037</t>
  </si>
  <si>
    <t>MIROVINE HRVATSKE VOJSKE</t>
  </si>
  <si>
    <t>A688038</t>
  </si>
  <si>
    <t>MIROVINE SABORSKIH ZASTUPNIKA</t>
  </si>
  <si>
    <t>A688039</t>
  </si>
  <si>
    <t>MIROVINE PRIPADNIKA BIVŠE JNA</t>
  </si>
  <si>
    <t>A688040</t>
  </si>
  <si>
    <t>MIROVINE BIVŠIH RADNIKA PROFESIONALNO IZLOŽENIH AZBESTU, UGLJENOKOPA "TUPLJAK" I OSTALO</t>
  </si>
  <si>
    <t>A688041</t>
  </si>
  <si>
    <t>MIROVINE BIVŠIH POLITIČKIH ZATVORENIKA</t>
  </si>
  <si>
    <t>A688042</t>
  </si>
  <si>
    <t>MIROVINE HAZU</t>
  </si>
  <si>
    <t>A688043</t>
  </si>
  <si>
    <t>MIROVINE BORACA NOR-A</t>
  </si>
  <si>
    <t>A688044</t>
  </si>
  <si>
    <t>MIROVINE MUP-A</t>
  </si>
  <si>
    <t>A688045</t>
  </si>
  <si>
    <t>MIROVINE HRVATSKE DOMOVINSKE VOJSKE</t>
  </si>
  <si>
    <t>A688046</t>
  </si>
  <si>
    <t>MIROVINE NA TEMELJU OSIGURANJA - STAROSNE MIROVINE</t>
  </si>
  <si>
    <t>A688047</t>
  </si>
  <si>
    <t>MIROVINE NA TEMELJU OSIGURANJA - INVALIDSKE MIROVINE</t>
  </si>
  <si>
    <t>A688048</t>
  </si>
  <si>
    <t>MIROVINE NA TEMELJU OSIGURANJA - OBITELJSKE MIROVINE</t>
  </si>
  <si>
    <t>1030</t>
  </si>
  <si>
    <t>Slijednici</t>
  </si>
  <si>
    <t>A688049</t>
  </si>
  <si>
    <t>OSTALA MIROVINSKA PRIMANJA (TO I TPNJ)</t>
  </si>
  <si>
    <t>A753010</t>
  </si>
  <si>
    <t>MIROVINE HRVATSKIH BRANITELJA</t>
  </si>
  <si>
    <t>A753029</t>
  </si>
  <si>
    <t>DOPLATAK ZA DJECU</t>
  </si>
  <si>
    <t>A753038</t>
  </si>
  <si>
    <t>PRIJENOS MIROVINSKIH PRAVA IZ REPUBLIKE HRVATSKE U EUROPSKU UNIJU</t>
  </si>
  <si>
    <t>A753039</t>
  </si>
  <si>
    <t>ISPLATA DUGA ZA DOKUPLJENE MIROVINE</t>
  </si>
  <si>
    <t>A789012</t>
  </si>
  <si>
    <t>NACIONALNA NAKNADA ZA STARIJE OSOBE</t>
  </si>
  <si>
    <t>K688055</t>
  </si>
  <si>
    <t>DODATNA ULAGANJA NA GRAĐEVINSKIM OBJEKTIMA</t>
  </si>
  <si>
    <t>K688056</t>
  </si>
  <si>
    <t>T753022</t>
  </si>
  <si>
    <t>JEDNOKRATNO PRIMANJE KORISNICIMA MIROVINSKIH PRIMANJA</t>
  </si>
  <si>
    <t>T753024</t>
  </si>
  <si>
    <t>ISPLATE PO RJEŠENJIMA O OVRSI</t>
  </si>
  <si>
    <t>T753033</t>
  </si>
  <si>
    <t>OP UČINKOVITI LJUDSKI POTENCIJALI 2014.-2020.</t>
  </si>
  <si>
    <t>T753037</t>
  </si>
  <si>
    <t>PREUZETE OBVEZE UMIROVLJENIČKOG FONDA</t>
  </si>
  <si>
    <t>T753040</t>
  </si>
  <si>
    <t>MIROVINSKO OSIGURAVAJUĆE DRUŠTVO</t>
  </si>
  <si>
    <t>53</t>
  </si>
  <si>
    <t>Izdaci za dionice i udjele u glavnici</t>
  </si>
  <si>
    <t>531</t>
  </si>
  <si>
    <t>Dionice i udjeli u glavnici kreditnih i ostalih financijskih institucija u javnom sektoru</t>
  </si>
  <si>
    <t>5314</t>
  </si>
  <si>
    <t>Dionice i udjeli u glavnici ostalih financijskih institucija u javnom sektoru</t>
  </si>
  <si>
    <t>T789015</t>
  </si>
  <si>
    <t>DIGITALNA TRANSFORMACIJA HZMO-a – NPOO</t>
  </si>
  <si>
    <t>T789017</t>
  </si>
  <si>
    <t>OP ESF+ 2021.-2027.</t>
  </si>
  <si>
    <t>JEDNOKRATNO PRIMANJE KORISNICIMA DOPLATKA ZA DJECU</t>
  </si>
  <si>
    <t>Sljednici</t>
  </si>
  <si>
    <t>UKUPNI RASHODI</t>
  </si>
  <si>
    <t>10 Socijalna zaštita</t>
  </si>
  <si>
    <t>101 Bolest i invaliditet (1012)</t>
  </si>
  <si>
    <t>1 Opći prihodi i primici</t>
  </si>
  <si>
    <t>11 Opći prihodi i primici</t>
  </si>
  <si>
    <t>12 Sredstva učešća za pomoći</t>
  </si>
  <si>
    <t>2 Doprinosi</t>
  </si>
  <si>
    <t>21 Doprinosi za mirovinsko osiguranje</t>
  </si>
  <si>
    <t>3 Vlastiti prihodi</t>
  </si>
  <si>
    <t>31 Vlastiti prihodi</t>
  </si>
  <si>
    <t>4 Prihodi za posebne namjene</t>
  </si>
  <si>
    <t>43 Ostali prihodi za posebne namjene</t>
  </si>
  <si>
    <t>5 Pomoći</t>
  </si>
  <si>
    <t>51 Pomoći EU</t>
  </si>
  <si>
    <t>581 Mehanizam za oporavak i otpornost</t>
  </si>
  <si>
    <t>7 Prihod od prodaje ili zamjene nefinancijske 
imovine i naknade s naslova osiguranja</t>
  </si>
  <si>
    <t>71 Prihod od prodaje ili zamjene nefinancijske 
imovine i naknade s naslova osiguranja</t>
  </si>
  <si>
    <t>IZVOR</t>
  </si>
  <si>
    <t>STAVKA PRIHODA</t>
  </si>
  <si>
    <t>NAZIV KONTA</t>
  </si>
  <si>
    <t>6111</t>
  </si>
  <si>
    <t>Prihodi od poreza</t>
  </si>
  <si>
    <t>632310561</t>
  </si>
  <si>
    <t>Tekuće pomoći od institucija i tijela EU</t>
  </si>
  <si>
    <t>6221</t>
  </si>
  <si>
    <t>Prihodi od pruženih usluga</t>
  </si>
  <si>
    <t>Prihodi od pruženih usluga (donos)</t>
  </si>
  <si>
    <t>Prihodi od pruženih usluga (odnos)</t>
  </si>
  <si>
    <t>Prihodi iz dobiti trgovačkih društava u javnom sektoru</t>
  </si>
  <si>
    <t>Tekuće pomoći od insitutcija i tijela EU-ESF</t>
  </si>
  <si>
    <t>Kapitalne pomoći od institucija i tijela EU - ESF</t>
  </si>
  <si>
    <t>Tek.pom.od instit. tijela EU - Mehanizam za oporavak i otpornost</t>
  </si>
  <si>
    <t>Kapitalne pomoći od instit. tijela EU - Mehanizam za oporavak i otpornost</t>
  </si>
  <si>
    <t>Prihodi od prodaje ili zamjene nefinancijske imovine
 i naknade s naslova osiguranja</t>
  </si>
  <si>
    <t>Prihodi s naslova osiguranja, refundacije štete i totalne štete</t>
  </si>
  <si>
    <t>Ostali stambeni objekti izvor 71</t>
  </si>
  <si>
    <t>Ostali poslovni građevinski objekti izvor 71</t>
  </si>
  <si>
    <t xml:space="preserve">Prihodi od prodaje ili zamjene nefinancijske imovine
 i naknade s naslova osiguranja (donos) </t>
  </si>
  <si>
    <t>Prihodi od prodaje ili zamjene nefinancijske imovine
 i naknade s naslova osiguranja (odnos)</t>
  </si>
  <si>
    <t>UKUPNO PRIHODI</t>
  </si>
  <si>
    <t>UKUPNO DONOS</t>
  </si>
  <si>
    <t>UKUPNO ODNOS</t>
  </si>
  <si>
    <t>SVEUKUPNO</t>
  </si>
  <si>
    <t>I. OPĆI DIO</t>
  </si>
  <si>
    <t>A1. PRIHODI POSLOVANJA I PRIHODI OD PRODAJE NEFINANCIJSKE IMOVINE</t>
  </si>
  <si>
    <t>Razred</t>
  </si>
  <si>
    <t>Skupina</t>
  </si>
  <si>
    <t>Izvor</t>
  </si>
  <si>
    <t>Naziv prihoda</t>
  </si>
  <si>
    <t>Prihodi poslovanja</t>
  </si>
  <si>
    <t>Doprinosi</t>
  </si>
  <si>
    <t>Pomoći iz inozemstva i od subjekata unutar općeg proračuna</t>
  </si>
  <si>
    <t>Prihodi od upravnih i administrativnih pristojbi, pristojbi po posebnim propisima i naknada</t>
  </si>
  <si>
    <t>Prihod od prodaje ili zamjene nefinancijske 
imovine i naknade s naslova osiguranja</t>
  </si>
  <si>
    <t xml:space="preserve"> Prihodi od prodaje proizvoda i robe te pruženih usluga i prihodi od donacija</t>
  </si>
  <si>
    <t>Prihodi od prodaje nefinancijske imovine</t>
  </si>
  <si>
    <t>Prihodi od prodaje proizvedene dugotrajne imovine</t>
  </si>
  <si>
    <t>Prihodi od prodaje ili zamjene nefinancijske imovine i naknade s naslova osiguranja</t>
  </si>
  <si>
    <t>A. 2. RASHODI POSLOVANJA I RASHODI ZA NABAVU NEFINANCIJSKE IMOVINE</t>
  </si>
  <si>
    <t>Naziv rashoda</t>
  </si>
  <si>
    <t>Rashodi poslovanja</t>
  </si>
  <si>
    <t>Fondovi EU-Europski socijalni fond</t>
  </si>
  <si>
    <t>Tekuće pomoći od inst. i tijela EU</t>
  </si>
  <si>
    <t xml:space="preserve">Opći prihodi i primici </t>
  </si>
  <si>
    <t>Rashodi za nabavu nefinancijske imovine</t>
  </si>
  <si>
    <t>PRIHODI UKUPNO</t>
  </si>
  <si>
    <t>RASHODI UKUPNO</t>
  </si>
  <si>
    <t>RAZLIKA - VIŠAK / MANJAK</t>
  </si>
  <si>
    <t>PRIJENOS SREDSTAVA IZ PRETHODNE GODINE</t>
  </si>
  <si>
    <t>NETO FINANCIRANJE</t>
  </si>
  <si>
    <t>VIŠAK / MANJAK + NETO FINANCIRANJE</t>
  </si>
  <si>
    <t>T789018</t>
  </si>
  <si>
    <t>Prihodi od prodaje proizvoda i robe te pruženih usluga</t>
  </si>
  <si>
    <t>Prihodi po posebnim propisima</t>
  </si>
  <si>
    <t>Plan za 2023.
(NN 63/23)</t>
  </si>
  <si>
    <t>Izvršenje 
I.-VI.2023.</t>
  </si>
  <si>
    <t>POLUGODIŠNJI IZVJEŠTAJ O IZVRŠENJU FINANCIJSKOG PLANA ZA 2023.g.</t>
  </si>
  <si>
    <t>Indeks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</si>
  <si>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</si>
  <si>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</si>
  <si>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</si>
  <si>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</si>
  <si>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…</t>
  </si>
  <si>
    <t>6=5/4*100</t>
  </si>
  <si>
    <t>6=5/3*100</t>
  </si>
  <si>
    <t>Izvršenje 
I.-VI.2022. KN</t>
  </si>
  <si>
    <t>Izvršenje 
I.-VI.2022. EUR</t>
  </si>
  <si>
    <t>Kontrola</t>
  </si>
  <si>
    <t>1</t>
  </si>
  <si>
    <t xml:space="preserve">Ostali nespomenuti prihodi </t>
  </si>
  <si>
    <t>KONTROLA</t>
  </si>
  <si>
    <t>Porez i prirez na dohodak</t>
  </si>
  <si>
    <t xml:space="preserve">Porez i prirez na dohodak od nesamostalnog rada </t>
  </si>
  <si>
    <t>Pomoći od međunarodnih organizacija te institucija i tijela EU</t>
  </si>
  <si>
    <t>Tekuće pomoći od institucija i tijela  EU</t>
  </si>
  <si>
    <t>Kapitalne pomoći od institucija i tijela  EU</t>
  </si>
  <si>
    <t>Prihodi od prodaje građevinskih objekata</t>
  </si>
  <si>
    <t>Stambeni objekti</t>
  </si>
  <si>
    <t>4101</t>
  </si>
  <si>
    <t>PODRŠKA SUSTAVU MIROVINSKOG OSIGURANJA</t>
  </si>
  <si>
    <t>4102</t>
  </si>
  <si>
    <t>MIROVINE I MIROVINSKA PRIMANJA</t>
  </si>
  <si>
    <t>4011</t>
  </si>
  <si>
    <t>4001</t>
  </si>
  <si>
    <t xml:space="preserve">SOCIJALNE POMOĆI I NAKNADE  </t>
  </si>
  <si>
    <t>MATERIJALNO PRAVNA ZAŠTITA</t>
  </si>
  <si>
    <t>5=4/3*100</t>
  </si>
  <si>
    <t>sakriti</t>
  </si>
  <si>
    <t>UKUPNI PRIHODI</t>
  </si>
  <si>
    <t>102 Starost (1020)</t>
  </si>
  <si>
    <t>103 Sljednici (1030)</t>
  </si>
  <si>
    <t>104 Obitelj i djeca (1040)</t>
  </si>
  <si>
    <t>107 Socijalna pomoć stanovništvu koje nije obuhvaćeno redovnim socijalnim programima (1070)</t>
  </si>
  <si>
    <t>109 Aktivnosti socijalne zaštite koje nisu drugdje svrstane (1090)</t>
  </si>
  <si>
    <t xml:space="preserve">Izvršenje 
I.-VI.2022. </t>
  </si>
  <si>
    <t>Ostvarenje
I.-VI.2023.</t>
  </si>
  <si>
    <t>Ostvarenje 
I.-VI.2022. EUR</t>
  </si>
  <si>
    <t>6=5/2*100</t>
  </si>
  <si>
    <t>7=5/4*100</t>
  </si>
  <si>
    <t>Tekući plan za 2023.</t>
  </si>
  <si>
    <t>8=7/4*100</t>
  </si>
  <si>
    <t>9=7/6*100</t>
  </si>
  <si>
    <t>POSEBNI DIO POLUGODIŠNJEG IZVJEŠTAJA O IZVRŠENJU FINANCIJSKOG PLANA ZA 2023. GODINU</t>
  </si>
  <si>
    <t>IZVRŠENJE FINANCIJSKOG PLANA PRORAČUNSKOG KORISNIKA DRŽAVNOG PRORAČUNA
ZA PRVO POLUGODIŠTE 2023. GODINE</t>
  </si>
  <si>
    <t>SAŽETAK RAČUNA PRIHODA I RASHODA</t>
  </si>
  <si>
    <t>SAŽETAK RAČUNA PRIHODA I RASHODA I RAČUNA FINANCIRANJA</t>
  </si>
  <si>
    <t>BROJČANA OZNAKA I NAZIV</t>
  </si>
  <si>
    <t xml:space="preserve">OSTVARENJE/IZVRŠENJE 
1.-6.2022. </t>
  </si>
  <si>
    <t>IZVORNI PLAN ILI REBALANS 2023.*</t>
  </si>
  <si>
    <t>TEKUĆI PLAN 2023.*</t>
  </si>
  <si>
    <t xml:space="preserve">OSTVARENJE/IZVRŠENJE 
1.-6.2023. </t>
  </si>
  <si>
    <t>INDEKS</t>
  </si>
  <si>
    <t>INDEKS**</t>
  </si>
  <si>
    <t>SAŽETAK RAČUNA FINANCIRANJA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</si>
  <si>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</si>
  <si>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</si>
  <si>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</si>
  <si>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</si>
  <si>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</si>
  <si>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</si>
  <si>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</si>
  <si>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 xml:space="preserve">OSTVARENJE/ IZVRŠENJE 
1.-6.2022. </t>
  </si>
  <si>
    <t xml:space="preserve">OSTVARENJE/ IZVRŠENJE 
1.-6.2023. </t>
  </si>
  <si>
    <t xml:space="preserve"> RAČUN PRIHODA I RASHODA </t>
  </si>
  <si>
    <t xml:space="preserve">IZVJEŠTAJ O PRIHODIMA I RASHODIMA PREMA EKONOMSKOJ KLASIFIKACIJI </t>
  </si>
  <si>
    <t>IZVJEŠTAJ O PRIHODIMA I RASHODIMA PREMA IZVORIMA FINANCIRANJA</t>
  </si>
  <si>
    <t xml:space="preserve"> IZVRŠENJE 
1.-6.2022. </t>
  </si>
  <si>
    <t xml:space="preserve"> IZVRŠENJE 
1.-6.2023. </t>
  </si>
  <si>
    <t>IZVJEŠTAJ O RASHODIMA PREMA FUNKCIJSKOJ KLASIFIKACIJI</t>
  </si>
  <si>
    <t xml:space="preserve"> RAČUN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</si>
  <si>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</si>
  <si>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</si>
  <si>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</si>
  <si>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….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</si>
  <si>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</si>
  <si>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</si>
  <si>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</si>
  <si>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</si>
  <si>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</si>
  <si>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OSTVARENJE/IZVRŠENJE 
1.-6.2022. KN</t>
  </si>
  <si>
    <t>OSTVARENJE/ IZVRŠENJE 
1.-6.2022. KN</t>
  </si>
  <si>
    <t xml:space="preserve"> IZVRŠENJE 
1.-6.2022. KN</t>
  </si>
  <si>
    <t>II. POSEBNI DIO</t>
  </si>
  <si>
    <t>IZVJEŠTAJ PO PROGRAMSKOJ KLASIFIKACIJI</t>
  </si>
  <si>
    <t>PRIHODI PREMA IZVORIMA FINANCIRANJA, EKONOMSKOJ KLASIFIKACIJI I PRIJENOS SREDSTAVA IZ PRETHODNE GODINE 
I PRIJENOS SREDSTAVA U SLJEDEĆU GODINU/RAZDOBLJE</t>
  </si>
  <si>
    <t>Napomena:  Iznosi u stupcu "OSTVARENJE/IZVRŠENJE 1.-6.2022." preračunati su iz kuna u eure prema fiksnom tečaju konverzije (1 EUR=7,53450 kuna) i po pravilima za preračunavanje i zaokruživanje.</t>
  </si>
  <si>
    <t>TEKUĆI PLAN 2023.</t>
  </si>
  <si>
    <t>5=4/2*100</t>
  </si>
  <si>
    <t>6=4/3*100</t>
  </si>
  <si>
    <t>REBALANS 2023.</t>
  </si>
  <si>
    <t>56 Fondovi EU</t>
  </si>
  <si>
    <t>58 Instrumenti EU nove generacije</t>
  </si>
  <si>
    <t xml:space="preserve"> REBALANS 2023.</t>
  </si>
  <si>
    <t>Napomena:  Iznosi u stupcu "OSTVARENJE/IZVRŠENJE 1.-6.2022." preračunati su iz kuna u eure prema fiksnom tečaju konverzije 
(1 EUR=7,53450 kuna) i po pravilima za preračunavanje i zaokruživanje.</t>
  </si>
  <si>
    <t>4=3/2*100</t>
  </si>
  <si>
    <t xml:space="preserve">Pregled zaduživanja koje je ugovorio ili preuzeo proračunski korisnik državnog proračuna u 2023. godini </t>
  </si>
  <si>
    <t>EUR</t>
  </si>
  <si>
    <t>Redni broj</t>
  </si>
  <si>
    <t>Naziv proračunskog korisnika/Glava/RKP</t>
  </si>
  <si>
    <t>Datum sklapanja ugovora</t>
  </si>
  <si>
    <t>Vrsta instrumenta</t>
  </si>
  <si>
    <t>Naziv</t>
  </si>
  <si>
    <t>Kreditor</t>
  </si>
  <si>
    <t>Visina odobrenog kredita</t>
  </si>
  <si>
    <t>Valuta (ugovoreno u valuti)</t>
  </si>
  <si>
    <t>Kamatna stopa</t>
  </si>
  <si>
    <t xml:space="preserve">Datum posljednje otplate </t>
  </si>
  <si>
    <t>Povučena sredstva u 2023. godini</t>
  </si>
  <si>
    <t xml:space="preserve">Ukupno povučena sredstva stanje na dan  30.06.2023. </t>
  </si>
  <si>
    <t>HZMO</t>
  </si>
  <si>
    <t>Financijski leasing</t>
  </si>
  <si>
    <t>Nabava računalne opreme putem financijskog leasinga za potrebe HZMO-a, Grupa A</t>
  </si>
  <si>
    <t>UniCredit Leasing Croatia d.o.o.</t>
  </si>
  <si>
    <t>30.07.2027.</t>
  </si>
  <si>
    <t>Nabava računalne opreme putem financijskog leasinga za potrebe HZMO-a, Grupa B</t>
  </si>
  <si>
    <t>Pregled obveza po dugoročnim zajmovima/kreditima proračunskog korisnika državnog proračuna</t>
  </si>
  <si>
    <t xml:space="preserve">Vrsta instrumenta </t>
  </si>
  <si>
    <t xml:space="preserve">Stanje obveze na dan 01.01.2023. (u kunama) </t>
  </si>
  <si>
    <t xml:space="preserve">Stanje obveze na dan 01.01.2023. </t>
  </si>
  <si>
    <t>Stanje obveze na dan 30.06.2023.</t>
  </si>
  <si>
    <t xml:space="preserve">Iznosi otplata obveza raspoređenih prema dospijeću u narednim godinama 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</si>
  <si>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</si>
  <si>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</si>
  <si>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</si>
  <si>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</si>
  <si>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</si>
  <si>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</si>
  <si>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</si>
  <si>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</si>
  <si>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</si>
  <si>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</si>
  <si>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</si>
  <si>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</si>
  <si>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</si>
  <si>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2036.</t>
  </si>
  <si>
    <t xml:space="preserve">2037. i dalje </t>
  </si>
  <si>
    <t>Nabava informatičke opreme putem financijskog leasinga za potrebe HZMO-a</t>
  </si>
  <si>
    <t>Erste &amp; Steiermaerkische S-Leasing d.o.o.</t>
  </si>
  <si>
    <t>HRK</t>
  </si>
  <si>
    <t>03.03.2023.</t>
  </si>
  <si>
    <t>3,79*</t>
  </si>
  <si>
    <t>Nabava automobila**</t>
  </si>
  <si>
    <t>Unicredit Leasing Croatia d.o.o.</t>
  </si>
  <si>
    <t>2.10.2023.</t>
  </si>
  <si>
    <t>3,50*</t>
  </si>
  <si>
    <t>30.04.2025.</t>
  </si>
  <si>
    <t>5,99*</t>
  </si>
  <si>
    <t>*nominalna kamatna stopa</t>
  </si>
  <si>
    <t>**uključena glavnica i PPMV</t>
  </si>
  <si>
    <t>PRIJENOS SREDSTAVA U SLJEDEĆU GODINU/ IZVJEŠTAJNO RAZDOBLJE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</si>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</sst>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&quot;- &quot;@"/>
    <numFmt numFmtId="165" formatCode="#,##0.0"/>
    <numFmt numFmtId="166" formatCode="d/m/yyyy/;@"/>
    <numFmt numFmtId="167" formatCode="#,##0.00\ [$EUR]"/>
    <numFmt numFmtId="168" formatCode="[$HRK]\ #,##0.00;\-[$HRK]\ #,##0.00"/>
    <numFmt numFmtId="169" formatCode="#,##0.00\ [$HRK];\-#,##0.00\ [$HRK]"/>
    <numFmt numFmtId="170" formatCode="[$-41A]d\-mmm\-yyyy/;@"/>
    <numFmt numFmtId="171" formatCode="#,##0.00\ [$HRK]"/>
    <numFmt numFmtId="172" formatCode="#,##0.00\ [$€-1]"/>
  </numFmts>
  <fonts count="7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8"/>
      <color rgb="FF002060"/>
      <name val="Calibri"/>
      <family val="2"/>
      <scheme val="minor"/>
    </font>
    <font>
      <i/>
      <sz val="8"/>
      <color rgb="FF002060"/>
      <name val="Calibri"/>
      <family val="2"/>
      <scheme val="minor"/>
    </font>
    <font>
      <sz val="10"/>
      <color rgb="FF000000"/>
      <name val="Arial"/>
      <family val="2"/>
    </font>
    <font>
      <sz val="11"/>
      <color theme="0"/>
      <name val="Calibri"/>
      <family val="2"/>
      <charset val="238"/>
      <scheme val="minor"/>
    </font>
    <font>
      <i/>
      <sz val="8"/>
      <color rgb="FF00206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1"/>
      <color theme="0"/>
      <name val="Arial"/>
      <family val="2"/>
      <charset val="238"/>
    </font>
    <font>
      <b/>
      <sz val="8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10"/>
      <color theme="1"/>
      <name val="Arial"/>
      <family val="2"/>
      <charset val="238"/>
    </font>
    <font>
      <i/>
      <sz val="9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  <font>
      <i/>
      <sz val="9"/>
      <color indexed="8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i/>
      <sz val="10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8"/>
      <color indexed="8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  <charset val="238"/>
    </font>
    <font>
      <b/>
      <sz val="11"/>
      <color indexed="8"/>
      <name val="Times New Roman"/>
      <family val="1"/>
    </font>
    <font>
      <b/>
      <sz val="14"/>
      <color rgb="FFFF0000"/>
      <name val="Times New Roman"/>
      <family val="1"/>
    </font>
    <font>
      <i/>
      <sz val="11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0"/>
      <color indexed="8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57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7"/>
        <bgColor indexed="64"/>
      </patternFill>
    </fill>
  </fills>
  <borders count="3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72">
    <xf numFmtId="0" fontId="0" fillId="0" borderId="0"/>
    <xf numFmtId="0" fontId="1" fillId="2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9" borderId="0" applyNumberFormat="0" applyBorder="0" applyAlignment="0" applyProtection="0"/>
    <xf numFmtId="0" fontId="9" fillId="14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9" fillId="1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4" fontId="2" fillId="28" borderId="1" applyNumberFormat="0" applyProtection="0">
      <alignment vertical="center"/>
    </xf>
    <xf numFmtId="4" fontId="13" fillId="29" borderId="1" applyNumberFormat="0" applyProtection="0">
      <alignment vertical="center"/>
    </xf>
    <xf numFmtId="4" fontId="2" fillId="29" borderId="1" applyNumberFormat="0" applyProtection="0">
      <alignment horizontal="left" vertical="center" indent="1" justifyLastLine="1"/>
    </xf>
    <xf numFmtId="0" fontId="6" fillId="28" borderId="2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 justifyLastLine="1"/>
    </xf>
    <xf numFmtId="4" fontId="2" fillId="31" borderId="1" applyNumberFormat="0" applyProtection="0">
      <alignment horizontal="right" vertical="center"/>
    </xf>
    <xf numFmtId="4" fontId="2" fillId="32" borderId="1" applyNumberFormat="0" applyProtection="0">
      <alignment horizontal="right" vertical="center"/>
    </xf>
    <xf numFmtId="4" fontId="2" fillId="33" borderId="3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34" borderId="1" applyNumberFormat="0" applyProtection="0">
      <alignment horizontal="right" vertical="center"/>
    </xf>
    <xf numFmtId="4" fontId="2" fillId="35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4" borderId="1" applyNumberFormat="0" applyProtection="0">
      <alignment horizontal="right" vertical="center"/>
    </xf>
    <xf numFmtId="4" fontId="2" fillId="36" borderId="1" applyNumberFormat="0" applyProtection="0">
      <alignment horizontal="right" vertical="center"/>
    </xf>
    <xf numFmtId="4" fontId="2" fillId="37" borderId="3" applyNumberFormat="0" applyProtection="0">
      <alignment horizontal="left" vertical="center" indent="1" justifyLastLine="1"/>
    </xf>
    <xf numFmtId="4" fontId="5" fillId="8" borderId="3" applyNumberFormat="0" applyProtection="0">
      <alignment horizontal="left" vertical="center" indent="1" justifyLastLine="1"/>
    </xf>
    <xf numFmtId="4" fontId="5" fillId="8" borderId="3" applyNumberFormat="0" applyProtection="0">
      <alignment horizontal="left" vertical="center" indent="1" justifyLastLine="1"/>
    </xf>
    <xf numFmtId="4" fontId="2" fillId="3" borderId="1" applyNumberFormat="0" applyProtection="0">
      <alignment horizontal="right" vertical="center"/>
    </xf>
    <xf numFmtId="4" fontId="2" fillId="5" borderId="3" applyNumberFormat="0" applyProtection="0">
      <alignment horizontal="left" vertical="center" indent="1" justifyLastLine="1"/>
    </xf>
    <xf numFmtId="4" fontId="2" fillId="3" borderId="3" applyNumberFormat="0" applyProtection="0">
      <alignment horizontal="left" vertical="center" indent="1" justifyLastLine="1"/>
    </xf>
    <xf numFmtId="0" fontId="2" fillId="6" borderId="1" applyNumberFormat="0" applyProtection="0">
      <alignment horizontal="left" vertical="center" indent="1" justifyLastLine="1"/>
    </xf>
    <xf numFmtId="0" fontId="2" fillId="8" borderId="2" applyNumberFormat="0" applyProtection="0">
      <alignment horizontal="left" vertical="top" indent="1"/>
    </xf>
    <xf numFmtId="0" fontId="2" fillId="38" borderId="1" applyNumberFormat="0" applyProtection="0">
      <alignment horizontal="left" vertical="center" indent="1" justifyLastLine="1"/>
    </xf>
    <xf numFmtId="0" fontId="2" fillId="3" borderId="2" applyNumberFormat="0" applyProtection="0">
      <alignment horizontal="left" vertical="top" indent="1"/>
    </xf>
    <xf numFmtId="0" fontId="2" fillId="39" borderId="1" applyNumberFormat="0" applyProtection="0">
      <alignment horizontal="left" vertical="center" indent="1" justifyLastLine="1"/>
    </xf>
    <xf numFmtId="0" fontId="2" fillId="39" borderId="2" applyNumberFormat="0" applyProtection="0">
      <alignment horizontal="left" vertical="top" indent="1"/>
    </xf>
    <xf numFmtId="0" fontId="2" fillId="5" borderId="1" applyNumberFormat="0" applyProtection="0">
      <alignment horizontal="left" vertical="center" indent="1" justifyLastLine="1"/>
    </xf>
    <xf numFmtId="0" fontId="2" fillId="5" borderId="2" applyNumberFormat="0" applyProtection="0">
      <alignment horizontal="left" vertical="top" indent="1"/>
    </xf>
    <xf numFmtId="0" fontId="2" fillId="40" borderId="4" applyNumberFormat="0">
      <protection locked="0"/>
    </xf>
    <xf numFmtId="0" fontId="3" fillId="8" borderId="5" applyBorder="0"/>
    <xf numFmtId="4" fontId="4" fillId="41" borderId="2" applyNumberFormat="0" applyProtection="0">
      <alignment vertical="center"/>
    </xf>
    <xf numFmtId="4" fontId="14" fillId="0" borderId="6" applyNumberFormat="0" applyProtection="0">
      <alignment vertical="center"/>
    </xf>
    <xf numFmtId="4" fontId="4" fillId="6" borderId="2" applyNumberFormat="0" applyProtection="0">
      <alignment horizontal="left" vertical="center" indent="1"/>
    </xf>
    <xf numFmtId="0" fontId="4" fillId="41" borderId="2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3" fillId="42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 justifyLastLine="1"/>
    </xf>
    <xf numFmtId="0" fontId="4" fillId="3" borderId="2" applyNumberFormat="0" applyProtection="0">
      <alignment horizontal="left" vertical="top" indent="1"/>
    </xf>
    <xf numFmtId="4" fontId="7" fillId="43" borderId="3" applyNumberFormat="0" applyProtection="0">
      <alignment horizontal="left" vertical="center" indent="1" justifyLastLine="1"/>
    </xf>
    <xf numFmtId="0" fontId="14" fillId="0" borderId="6"/>
    <xf numFmtId="4" fontId="8" fillId="40" borderId="1" applyNumberFormat="0" applyProtection="0">
      <alignment horizontal="right" vertical="center"/>
    </xf>
    <xf numFmtId="0" fontId="12" fillId="0" borderId="0" applyNumberFormat="0" applyFill="0" applyBorder="0" applyAlignment="0" applyProtection="0"/>
    <xf numFmtId="0" fontId="16" fillId="0" borderId="0"/>
    <xf numFmtId="0" fontId="5" fillId="0" borderId="0"/>
    <xf numFmtId="0" fontId="19" fillId="0" borderId="0"/>
    <xf numFmtId="0" fontId="33" fillId="0" borderId="0"/>
    <xf numFmtId="0" fontId="36" fillId="0" borderId="0"/>
    <xf numFmtId="0" fontId="33" fillId="0" borderId="0"/>
    <xf numFmtId="43" fontId="67" fillId="0" borderId="0" applyFont="0" applyFill="0" applyBorder="0" applyAlignment="0" applyProtection="0"/>
  </cellStyleXfs>
  <cellXfs count="49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3" fontId="0" fillId="0" borderId="0" xfId="0" applyNumberFormat="1"/>
    <xf numFmtId="164" fontId="2" fillId="45" borderId="1" xfId="45" quotePrefix="1" applyNumberFormat="1" applyFill="1" applyAlignment="1">
      <alignment horizontal="left" vertical="center" indent="3" justifyLastLine="1"/>
    </xf>
    <xf numFmtId="164" fontId="2" fillId="46" borderId="1" xfId="47" quotePrefix="1" applyNumberFormat="1" applyFill="1" applyAlignment="1">
      <alignment horizontal="left" vertical="center" indent="4" justifyLastLine="1"/>
    </xf>
    <xf numFmtId="164" fontId="2" fillId="47" borderId="1" xfId="49" quotePrefix="1" applyNumberFormat="1" applyFill="1" applyAlignment="1">
      <alignment horizontal="left" vertical="center" indent="5" justifyLastLine="1"/>
    </xf>
    <xf numFmtId="164" fontId="2" fillId="48" borderId="1" xfId="49" quotePrefix="1" applyNumberFormat="1" applyFill="1" applyAlignment="1">
      <alignment horizontal="left" vertical="center" indent="6" justifyLastLine="1"/>
    </xf>
    <xf numFmtId="164" fontId="2" fillId="48" borderId="1" xfId="49" quotePrefix="1" applyNumberFormat="1" applyFill="1" applyAlignment="1">
      <alignment horizontal="left" vertical="center" indent="7" justifyLastLine="1"/>
    </xf>
    <xf numFmtId="0" fontId="2" fillId="0" borderId="1" xfId="49" quotePrefix="1" applyFill="1" applyAlignment="1">
      <alignment horizontal="left" vertical="center" indent="9" justifyLastLine="1"/>
    </xf>
    <xf numFmtId="0" fontId="2" fillId="0" borderId="7" xfId="49" quotePrefix="1" applyFill="1" applyBorder="1" applyAlignment="1">
      <alignment horizontal="left" vertical="center" wrapText="1" justifyLastLine="1"/>
    </xf>
    <xf numFmtId="0" fontId="16" fillId="0" borderId="0" xfId="65"/>
    <xf numFmtId="0" fontId="18" fillId="0" borderId="0" xfId="65" applyNumberFormat="1" applyFont="1" applyFill="1" applyBorder="1" applyAlignment="1" applyProtection="1">
      <alignment horizontal="center" vertical="center" wrapText="1"/>
    </xf>
    <xf numFmtId="0" fontId="19" fillId="0" borderId="0" xfId="65" applyNumberFormat="1" applyFont="1" applyFill="1" applyBorder="1" applyAlignment="1" applyProtection="1">
      <alignment vertical="center" wrapText="1"/>
    </xf>
    <xf numFmtId="0" fontId="20" fillId="45" borderId="8" xfId="65" applyNumberFormat="1" applyFont="1" applyFill="1" applyBorder="1" applyAlignment="1" applyProtection="1">
      <alignment horizontal="center" vertical="center" wrapText="1"/>
    </xf>
    <xf numFmtId="0" fontId="20" fillId="45" borderId="6" xfId="65" applyNumberFormat="1" applyFont="1" applyFill="1" applyBorder="1" applyAlignment="1" applyProtection="1">
      <alignment horizontal="center" vertical="center" wrapText="1"/>
    </xf>
    <xf numFmtId="0" fontId="17" fillId="49" borderId="8" xfId="65" applyNumberFormat="1" applyFont="1" applyFill="1" applyBorder="1" applyAlignment="1" applyProtection="1">
      <alignment horizontal="left" vertical="center" wrapText="1"/>
    </xf>
    <xf numFmtId="3" fontId="20" fillId="49" borderId="6" xfId="65" applyNumberFormat="1" applyFont="1" applyFill="1" applyBorder="1" applyAlignment="1">
      <alignment horizontal="right"/>
    </xf>
    <xf numFmtId="0" fontId="21" fillId="49" borderId="8" xfId="65" quotePrefix="1" applyFont="1" applyFill="1" applyBorder="1" applyAlignment="1">
      <alignment horizontal="left" vertical="center" wrapText="1"/>
    </xf>
    <xf numFmtId="3" fontId="19" fillId="49" borderId="6" xfId="65" applyNumberFormat="1" applyFont="1" applyFill="1" applyBorder="1" applyAlignment="1">
      <alignment horizontal="right"/>
    </xf>
    <xf numFmtId="3" fontId="16" fillId="0" borderId="0" xfId="65" applyNumberFormat="1"/>
    <xf numFmtId="3" fontId="16" fillId="0" borderId="8" xfId="65" applyNumberFormat="1" applyFont="1" applyFill="1" applyBorder="1" applyAlignment="1">
      <alignment horizontal="right" vertical="center"/>
    </xf>
    <xf numFmtId="3" fontId="16" fillId="0" borderId="8" xfId="65" applyNumberFormat="1" applyFont="1" applyFill="1" applyBorder="1" applyAlignment="1">
      <alignment vertical="center" wrapText="1"/>
    </xf>
    <xf numFmtId="3" fontId="22" fillId="49" borderId="6" xfId="65" applyNumberFormat="1" applyFont="1" applyFill="1" applyBorder="1" applyAlignment="1">
      <alignment horizontal="right"/>
    </xf>
    <xf numFmtId="0" fontId="21" fillId="0" borderId="0" xfId="65" applyFont="1"/>
    <xf numFmtId="0" fontId="16" fillId="49" borderId="8" xfId="65" quotePrefix="1" applyFont="1" applyFill="1" applyBorder="1" applyAlignment="1">
      <alignment horizontal="left" vertical="center" wrapText="1"/>
    </xf>
    <xf numFmtId="0" fontId="23" fillId="0" borderId="0" xfId="65" applyFont="1" applyFill="1"/>
    <xf numFmtId="0" fontId="24" fillId="0" borderId="0" xfId="65" applyFont="1" applyFill="1"/>
    <xf numFmtId="0" fontId="25" fillId="0" borderId="0" xfId="65" applyFont="1"/>
    <xf numFmtId="49" fontId="15" fillId="0" borderId="8" xfId="65" applyNumberFormat="1" applyFont="1" applyFill="1" applyBorder="1" applyAlignment="1">
      <alignment horizontal="center" vertical="center" wrapText="1"/>
    </xf>
    <xf numFmtId="4" fontId="25" fillId="0" borderId="0" xfId="65" applyNumberFormat="1" applyFont="1"/>
    <xf numFmtId="49" fontId="16" fillId="0" borderId="8" xfId="65" applyNumberFormat="1" applyFont="1" applyFill="1" applyBorder="1" applyAlignment="1">
      <alignment horizontal="center" vertical="center" wrapText="1"/>
    </xf>
    <xf numFmtId="49" fontId="16" fillId="0" borderId="10" xfId="65" applyNumberFormat="1" applyFont="1" applyFill="1" applyBorder="1" applyAlignment="1">
      <alignment horizontal="center" vertical="center" wrapText="1"/>
    </xf>
    <xf numFmtId="49" fontId="16" fillId="0" borderId="8" xfId="65" applyNumberFormat="1" applyFont="1" applyFill="1" applyBorder="1" applyAlignment="1">
      <alignment horizontal="left" vertical="center" wrapText="1"/>
    </xf>
    <xf numFmtId="3" fontId="25" fillId="0" borderId="0" xfId="65" applyNumberFormat="1" applyFont="1"/>
    <xf numFmtId="3" fontId="16" fillId="0" borderId="0" xfId="65" applyNumberFormat="1" applyFont="1"/>
    <xf numFmtId="3" fontId="17" fillId="0" borderId="8" xfId="65" applyNumberFormat="1" applyFont="1" applyFill="1" applyBorder="1"/>
    <xf numFmtId="0" fontId="17" fillId="0" borderId="0" xfId="65" applyFont="1"/>
    <xf numFmtId="0" fontId="16" fillId="0" borderId="0" xfId="65" applyFont="1"/>
    <xf numFmtId="0" fontId="16" fillId="0" borderId="0" xfId="65" applyFont="1" applyFill="1"/>
    <xf numFmtId="0" fontId="25" fillId="0" borderId="0" xfId="65" applyFont="1" applyFill="1"/>
    <xf numFmtId="3" fontId="21" fillId="0" borderId="8" xfId="65" applyNumberFormat="1" applyFont="1" applyBorder="1"/>
    <xf numFmtId="3" fontId="21" fillId="0" borderId="8" xfId="65" applyNumberFormat="1" applyFont="1" applyFill="1" applyBorder="1"/>
    <xf numFmtId="0" fontId="16" fillId="49" borderId="8" xfId="65" applyNumberFormat="1" applyFont="1" applyFill="1" applyBorder="1" applyAlignment="1" applyProtection="1">
      <alignment horizontal="left" vertical="center" wrapText="1"/>
    </xf>
    <xf numFmtId="0" fontId="21" fillId="49" borderId="8" xfId="65" quotePrefix="1" applyFont="1" applyFill="1" applyBorder="1" applyAlignment="1">
      <alignment horizontal="left" vertical="center"/>
    </xf>
    <xf numFmtId="0" fontId="17" fillId="49" borderId="8" xfId="65" applyNumberFormat="1" applyFont="1" applyFill="1" applyBorder="1" applyAlignment="1" applyProtection="1">
      <alignment vertical="center" wrapText="1"/>
    </xf>
    <xf numFmtId="0" fontId="30" fillId="0" borderId="0" xfId="65" applyNumberFormat="1" applyFont="1" applyFill="1" applyBorder="1" applyAlignment="1" applyProtection="1">
      <alignment horizontal="center" vertical="center" wrapText="1"/>
    </xf>
    <xf numFmtId="0" fontId="26" fillId="0" borderId="0" xfId="65" quotePrefix="1" applyNumberFormat="1" applyFont="1" applyFill="1" applyBorder="1" applyAlignment="1" applyProtection="1">
      <alignment horizontal="left" wrapText="1"/>
    </xf>
    <xf numFmtId="0" fontId="31" fillId="0" borderId="0" xfId="65" applyNumberFormat="1" applyFont="1" applyFill="1" applyBorder="1" applyAlignment="1" applyProtection="1">
      <alignment wrapText="1"/>
    </xf>
    <xf numFmtId="49" fontId="20" fillId="45" borderId="6" xfId="65" applyNumberFormat="1" applyFont="1" applyFill="1" applyBorder="1" applyAlignment="1" applyProtection="1">
      <alignment horizontal="center" vertical="center" wrapText="1"/>
    </xf>
    <xf numFmtId="0" fontId="20" fillId="0" borderId="0" xfId="65" applyNumberFormat="1" applyFont="1" applyFill="1" applyBorder="1" applyAlignment="1" applyProtection="1">
      <alignment horizontal="center" vertical="center" wrapText="1"/>
    </xf>
    <xf numFmtId="3" fontId="20" fillId="0" borderId="0" xfId="65" applyNumberFormat="1" applyFont="1" applyFill="1" applyBorder="1" applyAlignment="1" applyProtection="1">
      <alignment horizontal="center" vertical="center" wrapText="1"/>
    </xf>
    <xf numFmtId="164" fontId="2" fillId="0" borderId="1" xfId="49" quotePrefix="1" applyNumberFormat="1" applyFill="1" applyAlignment="1">
      <alignment horizontal="left" vertical="center" indent="6" justifyLastLine="1"/>
    </xf>
    <xf numFmtId="0" fontId="0" fillId="0" borderId="0" xfId="0" applyFill="1"/>
    <xf numFmtId="3" fontId="16" fillId="0" borderId="0" xfId="65" applyNumberFormat="1" applyFont="1" applyFill="1"/>
    <xf numFmtId="3" fontId="19" fillId="0" borderId="6" xfId="65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/>
    <xf numFmtId="0" fontId="0" fillId="0" borderId="0" xfId="0" applyFill="1" applyBorder="1"/>
    <xf numFmtId="0" fontId="0" fillId="0" borderId="0" xfId="0" applyBorder="1"/>
    <xf numFmtId="3" fontId="34" fillId="54" borderId="8" xfId="0" applyNumberFormat="1" applyFont="1" applyFill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/>
    </xf>
    <xf numFmtId="3" fontId="34" fillId="0" borderId="8" xfId="0" applyNumberFormat="1" applyFont="1" applyBorder="1" applyAlignment="1">
      <alignment horizontal="center" vertical="center"/>
    </xf>
    <xf numFmtId="0" fontId="20" fillId="0" borderId="0" xfId="65" applyNumberFormat="1" applyFont="1" applyFill="1" applyBorder="1" applyAlignment="1" applyProtection="1">
      <alignment horizontal="center" vertical="center" wrapText="1"/>
    </xf>
    <xf numFmtId="0" fontId="2" fillId="45" borderId="7" xfId="45" quotePrefix="1" applyFill="1" applyBorder="1" applyAlignment="1">
      <alignment horizontal="left" vertical="center" wrapText="1" justifyLastLine="1"/>
    </xf>
    <xf numFmtId="0" fontId="2" fillId="46" borderId="7" xfId="47" quotePrefix="1" applyFill="1" applyBorder="1" applyAlignment="1">
      <alignment horizontal="left" vertical="center" wrapText="1" justifyLastLine="1"/>
    </xf>
    <xf numFmtId="0" fontId="2" fillId="47" borderId="7" xfId="49" quotePrefix="1" applyFill="1" applyBorder="1" applyAlignment="1">
      <alignment horizontal="left" vertical="center" wrapText="1" justifyLastLine="1"/>
    </xf>
    <xf numFmtId="0" fontId="2" fillId="48" borderId="7" xfId="49" quotePrefix="1" applyFill="1" applyBorder="1" applyAlignment="1">
      <alignment horizontal="left" vertical="center" wrapText="1" justifyLastLine="1"/>
    </xf>
    <xf numFmtId="0" fontId="0" fillId="0" borderId="14" xfId="0" applyBorder="1"/>
    <xf numFmtId="4" fontId="15" fillId="44" borderId="8" xfId="59" applyNumberFormat="1" applyFont="1" applyFill="1" applyBorder="1" applyAlignment="1" applyProtection="1">
      <alignment horizontal="center" vertical="center" wrapText="1" justifyLastLine="1"/>
      <protection locked="0"/>
    </xf>
    <xf numFmtId="3" fontId="2" fillId="45" borderId="8" xfId="23" applyNumberFormat="1" applyFill="1" applyBorder="1">
      <alignment vertical="center"/>
    </xf>
    <xf numFmtId="3" fontId="2" fillId="46" borderId="8" xfId="23" applyNumberFormat="1" applyFill="1" applyBorder="1">
      <alignment vertical="center"/>
    </xf>
    <xf numFmtId="3" fontId="2" fillId="47" borderId="8" xfId="23" applyNumberFormat="1" applyFill="1" applyBorder="1">
      <alignment vertical="center"/>
    </xf>
    <xf numFmtId="3" fontId="2" fillId="0" borderId="8" xfId="49" quotePrefix="1" applyNumberFormat="1" applyFill="1" applyBorder="1" applyAlignment="1">
      <alignment horizontal="right" vertical="center" wrapText="1" justifyLastLine="1"/>
    </xf>
    <xf numFmtId="3" fontId="2" fillId="48" borderId="8" xfId="23" applyNumberFormat="1" applyFill="1" applyBorder="1">
      <alignment vertical="center"/>
    </xf>
    <xf numFmtId="3" fontId="2" fillId="0" borderId="8" xfId="57" applyNumberFormat="1" applyBorder="1">
      <alignment horizontal="right" vertical="center"/>
    </xf>
    <xf numFmtId="3" fontId="2" fillId="0" borderId="8" xfId="57" applyNumberFormat="1" applyFill="1" applyBorder="1">
      <alignment horizontal="right" vertical="center"/>
    </xf>
    <xf numFmtId="3" fontId="2" fillId="0" borderId="8" xfId="0" applyNumberFormat="1" applyFont="1" applyFill="1" applyBorder="1" applyAlignment="1"/>
    <xf numFmtId="0" fontId="16" fillId="0" borderId="0" xfId="65" applyFill="1"/>
    <xf numFmtId="4" fontId="20" fillId="49" borderId="6" xfId="65" applyNumberFormat="1" applyFont="1" applyFill="1" applyBorder="1" applyAlignment="1">
      <alignment horizontal="right" vertical="center"/>
    </xf>
    <xf numFmtId="0" fontId="39" fillId="0" borderId="0" xfId="0" applyFont="1" applyFill="1" applyAlignment="1">
      <alignment horizontal="center"/>
    </xf>
    <xf numFmtId="0" fontId="37" fillId="0" borderId="0" xfId="0" applyFont="1" applyBorder="1"/>
    <xf numFmtId="164" fontId="1" fillId="0" borderId="1" xfId="49" quotePrefix="1" applyNumberFormat="1" applyFont="1" applyFill="1" applyAlignment="1">
      <alignment horizontal="left" vertical="center" indent="6" justifyLastLine="1"/>
    </xf>
    <xf numFmtId="164" fontId="2" fillId="0" borderId="1" xfId="49" quotePrefix="1" applyNumberFormat="1" applyFont="1" applyFill="1" applyAlignment="1">
      <alignment horizontal="left" vertical="center" indent="6" justifyLastLine="1"/>
    </xf>
    <xf numFmtId="0" fontId="20" fillId="0" borderId="0" xfId="65" applyNumberFormat="1" applyFont="1" applyFill="1" applyBorder="1" applyAlignment="1" applyProtection="1">
      <alignment horizontal="center" vertical="center" wrapText="1"/>
    </xf>
    <xf numFmtId="4" fontId="15" fillId="0" borderId="8" xfId="59" applyNumberFormat="1" applyFont="1" applyFill="1" applyBorder="1" applyAlignment="1" applyProtection="1">
      <alignment horizontal="center" vertical="center" wrapText="1" justifyLastLine="1"/>
      <protection locked="0"/>
    </xf>
    <xf numFmtId="49" fontId="32" fillId="0" borderId="8" xfId="65" applyNumberFormat="1" applyFont="1" applyFill="1" applyBorder="1" applyAlignment="1">
      <alignment horizontal="center" vertical="center" wrapText="1"/>
    </xf>
    <xf numFmtId="0" fontId="40" fillId="49" borderId="13" xfId="70" applyFont="1" applyFill="1" applyBorder="1" applyAlignment="1">
      <alignment horizontal="center" vertical="center" wrapText="1"/>
    </xf>
    <xf numFmtId="4" fontId="16" fillId="0" borderId="0" xfId="65" applyNumberFormat="1" applyFont="1"/>
    <xf numFmtId="0" fontId="41" fillId="0" borderId="0" xfId="65" applyFont="1" applyFill="1"/>
    <xf numFmtId="0" fontId="28" fillId="0" borderId="0" xfId="65" applyFont="1" applyFill="1"/>
    <xf numFmtId="0" fontId="17" fillId="0" borderId="0" xfId="65" applyFont="1" applyFill="1"/>
    <xf numFmtId="3" fontId="16" fillId="0" borderId="8" xfId="65" applyNumberFormat="1" applyFont="1" applyFill="1" applyBorder="1" applyAlignment="1">
      <alignment vertical="center"/>
    </xf>
    <xf numFmtId="0" fontId="25" fillId="0" borderId="0" xfId="65" applyFont="1" applyFill="1" applyAlignment="1">
      <alignment vertical="center"/>
    </xf>
    <xf numFmtId="0" fontId="16" fillId="0" borderId="0" xfId="65" applyFill="1" applyAlignment="1">
      <alignment vertical="center"/>
    </xf>
    <xf numFmtId="3" fontId="16" fillId="0" borderId="0" xfId="65" applyNumberFormat="1" applyFill="1" applyAlignment="1">
      <alignment vertical="center"/>
    </xf>
    <xf numFmtId="0" fontId="16" fillId="0" borderId="0" xfId="65" applyAlignment="1">
      <alignment vertical="center"/>
    </xf>
    <xf numFmtId="3" fontId="25" fillId="0" borderId="0" xfId="65" applyNumberFormat="1" applyFont="1" applyFill="1" applyAlignment="1">
      <alignment vertical="center"/>
    </xf>
    <xf numFmtId="0" fontId="27" fillId="0" borderId="8" xfId="65" applyFont="1" applyFill="1" applyBorder="1" applyAlignment="1">
      <alignment horizontal="center" vertical="center"/>
    </xf>
    <xf numFmtId="0" fontId="27" fillId="0" borderId="10" xfId="65" applyFont="1" applyFill="1" applyBorder="1" applyAlignment="1">
      <alignment horizontal="center" vertical="center"/>
    </xf>
    <xf numFmtId="0" fontId="27" fillId="0" borderId="8" xfId="65" applyFont="1" applyFill="1" applyBorder="1" applyAlignment="1">
      <alignment vertical="center"/>
    </xf>
    <xf numFmtId="3" fontId="16" fillId="50" borderId="8" xfId="65" applyNumberFormat="1" applyFont="1" applyFill="1" applyBorder="1" applyAlignment="1">
      <alignment vertical="center"/>
    </xf>
    <xf numFmtId="3" fontId="25" fillId="0" borderId="0" xfId="65" applyNumberFormat="1" applyFont="1" applyAlignment="1">
      <alignment vertical="center"/>
    </xf>
    <xf numFmtId="0" fontId="16" fillId="49" borderId="8" xfId="65" applyFont="1" applyFill="1" applyBorder="1" applyAlignment="1">
      <alignment horizontal="center" vertical="center"/>
    </xf>
    <xf numFmtId="0" fontId="16" fillId="49" borderId="10" xfId="65" applyFont="1" applyFill="1" applyBorder="1" applyAlignment="1">
      <alignment horizontal="center" vertical="center"/>
    </xf>
    <xf numFmtId="0" fontId="16" fillId="49" borderId="8" xfId="65" applyFont="1" applyFill="1" applyBorder="1" applyAlignment="1">
      <alignment vertical="center"/>
    </xf>
    <xf numFmtId="3" fontId="16" fillId="49" borderId="8" xfId="65" applyNumberFormat="1" applyFont="1" applyFill="1" applyBorder="1" applyAlignment="1">
      <alignment vertical="center"/>
    </xf>
    <xf numFmtId="0" fontId="16" fillId="49" borderId="0" xfId="65" applyFill="1" applyAlignment="1">
      <alignment vertical="center"/>
    </xf>
    <xf numFmtId="3" fontId="16" fillId="49" borderId="0" xfId="65" applyNumberFormat="1" applyFill="1" applyAlignment="1">
      <alignment vertical="center"/>
    </xf>
    <xf numFmtId="0" fontId="16" fillId="0" borderId="8" xfId="65" applyFont="1" applyFill="1" applyBorder="1" applyAlignment="1">
      <alignment horizontal="center" vertical="center"/>
    </xf>
    <xf numFmtId="0" fontId="16" fillId="0" borderId="10" xfId="65" applyFont="1" applyFill="1" applyBorder="1" applyAlignment="1">
      <alignment horizontal="center" vertical="center"/>
    </xf>
    <xf numFmtId="0" fontId="16" fillId="0" borderId="8" xfId="65" applyFont="1" applyFill="1" applyBorder="1" applyAlignment="1">
      <alignment vertical="center"/>
    </xf>
    <xf numFmtId="3" fontId="16" fillId="0" borderId="0" xfId="65" applyNumberFormat="1" applyAlignment="1">
      <alignment vertical="center"/>
    </xf>
    <xf numFmtId="3" fontId="21" fillId="51" borderId="8" xfId="65" applyNumberFormat="1" applyFont="1" applyFill="1" applyBorder="1" applyAlignment="1">
      <alignment vertical="center"/>
    </xf>
    <xf numFmtId="3" fontId="16" fillId="0" borderId="0" xfId="65" applyNumberFormat="1" applyFont="1" applyFill="1" applyAlignment="1">
      <alignment vertical="center"/>
    </xf>
    <xf numFmtId="0" fontId="16" fillId="0" borderId="9" xfId="65" applyFont="1" applyFill="1" applyBorder="1" applyAlignment="1">
      <alignment horizontal="center" vertical="center"/>
    </xf>
    <xf numFmtId="0" fontId="16" fillId="0" borderId="8" xfId="65" applyFont="1" applyFill="1" applyBorder="1" applyAlignment="1">
      <alignment vertical="center" wrapText="1"/>
    </xf>
    <xf numFmtId="0" fontId="16" fillId="0" borderId="11" xfId="65" applyFont="1" applyFill="1" applyBorder="1" applyAlignment="1">
      <alignment horizontal="center" vertical="center"/>
    </xf>
    <xf numFmtId="0" fontId="25" fillId="0" borderId="11" xfId="65" applyFont="1" applyFill="1" applyBorder="1" applyAlignment="1">
      <alignment horizontal="center" vertical="center"/>
    </xf>
    <xf numFmtId="0" fontId="16" fillId="49" borderId="8" xfId="65" applyFont="1" applyFill="1" applyBorder="1" applyAlignment="1">
      <alignment vertical="center" wrapText="1"/>
    </xf>
    <xf numFmtId="0" fontId="16" fillId="0" borderId="0" xfId="65" applyFont="1" applyFill="1" applyAlignment="1">
      <alignment vertical="center"/>
    </xf>
    <xf numFmtId="4" fontId="17" fillId="49" borderId="6" xfId="65" applyNumberFormat="1" applyFont="1" applyFill="1" applyBorder="1" applyAlignment="1">
      <alignment horizontal="right" vertical="center"/>
    </xf>
    <xf numFmtId="0" fontId="17" fillId="0" borderId="0" xfId="65" applyFont="1" applyAlignment="1">
      <alignment vertical="center"/>
    </xf>
    <xf numFmtId="3" fontId="16" fillId="49" borderId="6" xfId="65" applyNumberFormat="1" applyFont="1" applyFill="1" applyBorder="1" applyAlignment="1">
      <alignment horizontal="right" vertical="center"/>
    </xf>
    <xf numFmtId="4" fontId="16" fillId="49" borderId="6" xfId="65" applyNumberFormat="1" applyFont="1" applyFill="1" applyBorder="1" applyAlignment="1">
      <alignment horizontal="right" vertical="center"/>
    </xf>
    <xf numFmtId="0" fontId="16" fillId="0" borderId="0" xfId="65" applyFont="1" applyAlignment="1">
      <alignment vertical="center"/>
    </xf>
    <xf numFmtId="3" fontId="21" fillId="0" borderId="6" xfId="65" applyNumberFormat="1" applyFont="1" applyFill="1" applyBorder="1" applyAlignment="1">
      <alignment horizontal="right" vertical="center"/>
    </xf>
    <xf numFmtId="4" fontId="21" fillId="0" borderId="6" xfId="65" applyNumberFormat="1" applyFont="1" applyFill="1" applyBorder="1" applyAlignment="1">
      <alignment horizontal="right" vertical="center"/>
    </xf>
    <xf numFmtId="0" fontId="21" fillId="0" borderId="0" xfId="65" applyFont="1" applyAlignment="1">
      <alignment vertical="center"/>
    </xf>
    <xf numFmtId="3" fontId="16" fillId="0" borderId="6" xfId="65" applyNumberFormat="1" applyFont="1" applyFill="1" applyBorder="1" applyAlignment="1">
      <alignment horizontal="right" vertical="center"/>
    </xf>
    <xf numFmtId="4" fontId="16" fillId="0" borderId="6" xfId="65" applyNumberFormat="1" applyFont="1" applyFill="1" applyBorder="1" applyAlignment="1">
      <alignment horizontal="right" vertical="center"/>
    </xf>
    <xf numFmtId="3" fontId="17" fillId="49" borderId="6" xfId="0" applyNumberFormat="1" applyFont="1" applyFill="1" applyBorder="1" applyAlignment="1">
      <alignment horizontal="right" vertical="center"/>
    </xf>
    <xf numFmtId="3" fontId="16" fillId="49" borderId="6" xfId="0" applyNumberFormat="1" applyFont="1" applyFill="1" applyBorder="1" applyAlignment="1">
      <alignment horizontal="right" vertical="center"/>
    </xf>
    <xf numFmtId="4" fontId="19" fillId="49" borderId="6" xfId="65" applyNumberFormat="1" applyFont="1" applyFill="1" applyBorder="1" applyAlignment="1">
      <alignment horizontal="right" vertical="center"/>
    </xf>
    <xf numFmtId="0" fontId="16" fillId="52" borderId="0" xfId="65" applyFont="1" applyFill="1" applyAlignment="1">
      <alignment vertical="center"/>
    </xf>
    <xf numFmtId="0" fontId="25" fillId="52" borderId="0" xfId="65" applyFont="1" applyFill="1" applyAlignment="1">
      <alignment vertical="center"/>
    </xf>
    <xf numFmtId="4" fontId="19" fillId="49" borderId="6" xfId="0" applyNumberFormat="1" applyFont="1" applyFill="1" applyBorder="1" applyAlignment="1">
      <alignment horizontal="right" vertical="center"/>
    </xf>
    <xf numFmtId="3" fontId="16" fillId="52" borderId="0" xfId="65" applyNumberFormat="1" applyFont="1" applyFill="1" applyAlignment="1">
      <alignment vertical="center"/>
    </xf>
    <xf numFmtId="3" fontId="16" fillId="49" borderId="8" xfId="0" applyNumberFormat="1" applyFont="1" applyFill="1" applyBorder="1" applyAlignment="1">
      <alignment horizontal="right" vertical="center"/>
    </xf>
    <xf numFmtId="4" fontId="19" fillId="49" borderId="8" xfId="0" applyNumberFormat="1" applyFont="1" applyFill="1" applyBorder="1" applyAlignment="1">
      <alignment horizontal="right" vertical="center"/>
    </xf>
    <xf numFmtId="3" fontId="16" fillId="0" borderId="8" xfId="0" applyNumberFormat="1" applyFont="1" applyBorder="1" applyAlignment="1">
      <alignment vertical="center"/>
    </xf>
    <xf numFmtId="4" fontId="27" fillId="0" borderId="8" xfId="0" applyNumberFormat="1" applyFont="1" applyBorder="1" applyAlignment="1">
      <alignment vertical="center"/>
    </xf>
    <xf numFmtId="3" fontId="16" fillId="0" borderId="8" xfId="65" applyNumberFormat="1" applyFont="1" applyBorder="1" applyAlignment="1">
      <alignment vertical="center"/>
    </xf>
    <xf numFmtId="4" fontId="16" fillId="0" borderId="8" xfId="65" applyNumberFormat="1" applyFont="1" applyBorder="1" applyAlignment="1">
      <alignment vertical="center"/>
    </xf>
    <xf numFmtId="3" fontId="17" fillId="49" borderId="6" xfId="65" applyNumberFormat="1" applyFont="1" applyFill="1" applyBorder="1" applyAlignment="1">
      <alignment horizontal="right" vertical="center"/>
    </xf>
    <xf numFmtId="0" fontId="17" fillId="49" borderId="8" xfId="65" applyNumberFormat="1" applyFont="1" applyFill="1" applyBorder="1" applyAlignment="1" applyProtection="1">
      <alignment horizontal="center" vertical="center" wrapText="1"/>
    </xf>
    <xf numFmtId="0" fontId="16" fillId="0" borderId="0" xfId="65" applyNumberFormat="1" applyFont="1" applyFill="1" applyBorder="1" applyAlignment="1" applyProtection="1"/>
    <xf numFmtId="3" fontId="26" fillId="0" borderId="0" xfId="65" applyNumberFormat="1" applyFont="1" applyBorder="1" applyAlignment="1">
      <alignment horizontal="right"/>
    </xf>
    <xf numFmtId="0" fontId="20" fillId="0" borderId="0" xfId="65" applyNumberFormat="1" applyFont="1" applyFill="1" applyBorder="1" applyAlignment="1" applyProtection="1">
      <alignment horizontal="center" vertical="center" wrapText="1"/>
    </xf>
    <xf numFmtId="165" fontId="2" fillId="45" borderId="8" xfId="23" applyNumberFormat="1" applyFill="1" applyBorder="1">
      <alignment vertical="center"/>
    </xf>
    <xf numFmtId="165" fontId="2" fillId="46" borderId="8" xfId="23" applyNumberFormat="1" applyFill="1" applyBorder="1">
      <alignment vertical="center"/>
    </xf>
    <xf numFmtId="165" fontId="2" fillId="47" borderId="8" xfId="23" applyNumberFormat="1" applyFill="1" applyBorder="1">
      <alignment vertical="center"/>
    </xf>
    <xf numFmtId="165" fontId="2" fillId="0" borderId="8" xfId="49" quotePrefix="1" applyNumberFormat="1" applyFill="1" applyBorder="1" applyAlignment="1">
      <alignment horizontal="right" vertical="center" wrapText="1" justifyLastLine="1"/>
    </xf>
    <xf numFmtId="165" fontId="2" fillId="48" borderId="8" xfId="23" applyNumberFormat="1" applyFill="1" applyBorder="1">
      <alignment vertical="center"/>
    </xf>
    <xf numFmtId="165" fontId="2" fillId="0" borderId="8" xfId="57" applyNumberFormat="1" applyBorder="1">
      <alignment horizontal="right" vertical="center"/>
    </xf>
    <xf numFmtId="165" fontId="2" fillId="0" borderId="8" xfId="57" applyNumberFormat="1" applyFill="1" applyBorder="1">
      <alignment horizontal="right" vertical="center"/>
    </xf>
    <xf numFmtId="165" fontId="2" fillId="0" borderId="8" xfId="0" applyNumberFormat="1" applyFont="1" applyFill="1" applyBorder="1" applyAlignment="1"/>
    <xf numFmtId="165" fontId="17" fillId="49" borderId="6" xfId="65" applyNumberFormat="1" applyFont="1" applyFill="1" applyBorder="1" applyAlignment="1">
      <alignment horizontal="right" vertical="center"/>
    </xf>
    <xf numFmtId="165" fontId="16" fillId="49" borderId="6" xfId="65" applyNumberFormat="1" applyFont="1" applyFill="1" applyBorder="1" applyAlignment="1">
      <alignment horizontal="right" vertical="center"/>
    </xf>
    <xf numFmtId="165" fontId="21" fillId="0" borderId="6" xfId="65" applyNumberFormat="1" applyFont="1" applyFill="1" applyBorder="1" applyAlignment="1">
      <alignment horizontal="right" vertical="center"/>
    </xf>
    <xf numFmtId="165" fontId="16" fillId="0" borderId="6" xfId="65" applyNumberFormat="1" applyFont="1" applyFill="1" applyBorder="1" applyAlignment="1">
      <alignment horizontal="right" vertical="center"/>
    </xf>
    <xf numFmtId="165" fontId="20" fillId="49" borderId="6" xfId="65" applyNumberFormat="1" applyFont="1" applyFill="1" applyBorder="1" applyAlignment="1">
      <alignment horizontal="right" vertical="center"/>
    </xf>
    <xf numFmtId="165" fontId="19" fillId="49" borderId="6" xfId="65" applyNumberFormat="1" applyFont="1" applyFill="1" applyBorder="1" applyAlignment="1">
      <alignment horizontal="right" vertical="center"/>
    </xf>
    <xf numFmtId="165" fontId="19" fillId="49" borderId="6" xfId="0" applyNumberFormat="1" applyFont="1" applyFill="1" applyBorder="1" applyAlignment="1">
      <alignment horizontal="right" vertical="center"/>
    </xf>
    <xf numFmtId="165" fontId="19" fillId="49" borderId="8" xfId="0" applyNumberFormat="1" applyFont="1" applyFill="1" applyBorder="1" applyAlignment="1">
      <alignment horizontal="right" vertical="center"/>
    </xf>
    <xf numFmtId="165" fontId="27" fillId="0" borderId="8" xfId="0" applyNumberFormat="1" applyFont="1" applyBorder="1" applyAlignment="1">
      <alignment vertical="center"/>
    </xf>
    <xf numFmtId="165" fontId="16" fillId="0" borderId="8" xfId="65" applyNumberFormat="1" applyFont="1" applyBorder="1" applyAlignment="1">
      <alignment vertical="center"/>
    </xf>
    <xf numFmtId="165" fontId="19" fillId="0" borderId="6" xfId="65" applyNumberFormat="1" applyFont="1" applyFill="1" applyBorder="1" applyAlignment="1">
      <alignment horizontal="right" vertical="center"/>
    </xf>
    <xf numFmtId="165" fontId="16" fillId="0" borderId="8" xfId="65" applyNumberFormat="1" applyFont="1" applyFill="1" applyBorder="1" applyAlignment="1">
      <alignment horizontal="right" vertical="center"/>
    </xf>
    <xf numFmtId="165" fontId="16" fillId="0" borderId="8" xfId="65" applyNumberFormat="1" applyFont="1" applyFill="1" applyBorder="1" applyAlignment="1">
      <alignment vertical="center" wrapText="1"/>
    </xf>
    <xf numFmtId="165" fontId="20" fillId="49" borderId="6" xfId="65" applyNumberFormat="1" applyFont="1" applyFill="1" applyBorder="1" applyAlignment="1">
      <alignment horizontal="right"/>
    </xf>
    <xf numFmtId="165" fontId="19" fillId="49" borderId="6" xfId="65" applyNumberFormat="1" applyFont="1" applyFill="1" applyBorder="1" applyAlignment="1">
      <alignment horizontal="right"/>
    </xf>
    <xf numFmtId="165" fontId="16" fillId="0" borderId="8" xfId="65" applyNumberFormat="1" applyFont="1" applyFill="1" applyBorder="1" applyAlignment="1">
      <alignment vertical="center"/>
    </xf>
    <xf numFmtId="165" fontId="16" fillId="50" borderId="8" xfId="65" applyNumberFormat="1" applyFont="1" applyFill="1" applyBorder="1" applyAlignment="1">
      <alignment vertical="center"/>
    </xf>
    <xf numFmtId="165" fontId="16" fillId="49" borderId="8" xfId="65" applyNumberFormat="1" applyFont="1" applyFill="1" applyBorder="1" applyAlignment="1">
      <alignment vertical="center"/>
    </xf>
    <xf numFmtId="165" fontId="21" fillId="51" borderId="8" xfId="65" applyNumberFormat="1" applyFont="1" applyFill="1" applyBorder="1" applyAlignment="1">
      <alignment vertical="center"/>
    </xf>
    <xf numFmtId="165" fontId="17" fillId="0" borderId="8" xfId="65" applyNumberFormat="1" applyFont="1" applyFill="1" applyBorder="1"/>
    <xf numFmtId="165" fontId="21" fillId="0" borderId="8" xfId="65" applyNumberFormat="1" applyFont="1" applyBorder="1"/>
    <xf numFmtId="165" fontId="21" fillId="0" borderId="8" xfId="65" applyNumberFormat="1" applyFont="1" applyFill="1" applyBorder="1"/>
    <xf numFmtId="3" fontId="16" fillId="55" borderId="0" xfId="65" applyNumberFormat="1" applyFont="1" applyFill="1" applyAlignment="1">
      <alignment vertical="center"/>
    </xf>
    <xf numFmtId="3" fontId="25" fillId="55" borderId="0" xfId="65" applyNumberFormat="1" applyFont="1" applyFill="1" applyAlignment="1">
      <alignment vertical="center"/>
    </xf>
    <xf numFmtId="0" fontId="16" fillId="55" borderId="0" xfId="65" applyFill="1" applyAlignment="1">
      <alignment vertical="center"/>
    </xf>
    <xf numFmtId="3" fontId="16" fillId="55" borderId="0" xfId="65" applyNumberFormat="1" applyFill="1" applyAlignment="1">
      <alignment vertical="center"/>
    </xf>
    <xf numFmtId="0" fontId="25" fillId="55" borderId="0" xfId="65" applyFont="1" applyFill="1" applyAlignment="1">
      <alignment vertical="center"/>
    </xf>
    <xf numFmtId="0" fontId="16" fillId="55" borderId="0" xfId="65" applyFont="1" applyFill="1" applyAlignment="1">
      <alignment vertical="center"/>
    </xf>
    <xf numFmtId="4" fontId="15" fillId="0" borderId="0" xfId="59" applyNumberFormat="1" applyFont="1" applyFill="1" applyBorder="1" applyAlignment="1" applyProtection="1">
      <alignment horizontal="center" vertical="center" wrapText="1" justifyLastLine="1"/>
      <protection locked="0"/>
    </xf>
    <xf numFmtId="165" fontId="16" fillId="0" borderId="0" xfId="65" applyNumberFormat="1" applyFont="1" applyFill="1" applyBorder="1" applyAlignment="1">
      <alignment vertical="center"/>
    </xf>
    <xf numFmtId="165" fontId="17" fillId="0" borderId="0" xfId="65" applyNumberFormat="1" applyFont="1" applyFill="1" applyBorder="1"/>
    <xf numFmtId="165" fontId="21" fillId="0" borderId="0" xfId="65" applyNumberFormat="1" applyFont="1" applyFill="1" applyBorder="1"/>
    <xf numFmtId="0" fontId="40" fillId="0" borderId="0" xfId="70" applyFont="1" applyFill="1" applyBorder="1" applyAlignment="1">
      <alignment horizontal="center" vertical="center" wrapText="1"/>
    </xf>
    <xf numFmtId="165" fontId="21" fillId="0" borderId="0" xfId="65" applyNumberFormat="1" applyFont="1" applyFill="1" applyBorder="1" applyAlignment="1">
      <alignment vertical="center"/>
    </xf>
    <xf numFmtId="3" fontId="16" fillId="0" borderId="0" xfId="65" applyNumberFormat="1" applyFill="1"/>
    <xf numFmtId="3" fontId="25" fillId="0" borderId="0" xfId="65" applyNumberFormat="1" applyFont="1" applyFill="1"/>
    <xf numFmtId="0" fontId="16" fillId="49" borderId="8" xfId="65" applyNumberFormat="1" applyFont="1" applyFill="1" applyBorder="1" applyAlignment="1" applyProtection="1">
      <alignment horizontal="center" vertical="center" wrapText="1"/>
    </xf>
    <xf numFmtId="0" fontId="21" fillId="49" borderId="8" xfId="65" quotePrefix="1" applyFont="1" applyFill="1" applyBorder="1" applyAlignment="1">
      <alignment horizontal="center" vertical="center"/>
    </xf>
    <xf numFmtId="0" fontId="16" fillId="49" borderId="8" xfId="65" quotePrefix="1" applyFont="1" applyFill="1" applyBorder="1" applyAlignment="1">
      <alignment horizontal="center" vertical="center"/>
    </xf>
    <xf numFmtId="0" fontId="17" fillId="49" borderId="8" xfId="65" quotePrefix="1" applyFont="1" applyFill="1" applyBorder="1" applyAlignment="1">
      <alignment horizontal="center" vertical="center"/>
    </xf>
    <xf numFmtId="0" fontId="29" fillId="49" borderId="8" xfId="65" quotePrefix="1" applyFont="1" applyFill="1" applyBorder="1" applyAlignment="1">
      <alignment horizontal="center" vertical="center"/>
    </xf>
    <xf numFmtId="0" fontId="16" fillId="0" borderId="0" xfId="65" applyFont="1" applyAlignment="1">
      <alignment horizontal="center" vertical="center"/>
    </xf>
    <xf numFmtId="0" fontId="17" fillId="49" borderId="8" xfId="65" applyFont="1" applyFill="1" applyBorder="1" applyAlignment="1">
      <alignment horizontal="center" vertical="center"/>
    </xf>
    <xf numFmtId="0" fontId="17" fillId="49" borderId="8" xfId="65" applyNumberFormat="1" applyFont="1" applyFill="1" applyBorder="1" applyAlignment="1" applyProtection="1">
      <alignment horizontal="center" vertical="center"/>
    </xf>
    <xf numFmtId="0" fontId="16" fillId="0" borderId="8" xfId="65" applyFont="1" applyBorder="1" applyAlignment="1">
      <alignment horizontal="center" vertical="center"/>
    </xf>
    <xf numFmtId="0" fontId="16" fillId="0" borderId="0" xfId="65" applyFont="1" applyAlignment="1">
      <alignment horizontal="center"/>
    </xf>
    <xf numFmtId="3" fontId="17" fillId="0" borderId="6" xfId="65" applyNumberFormat="1" applyFont="1" applyFill="1" applyBorder="1" applyAlignment="1">
      <alignment horizontal="right" vertical="center"/>
    </xf>
    <xf numFmtId="4" fontId="17" fillId="0" borderId="6" xfId="65" applyNumberFormat="1" applyFont="1" applyFill="1" applyBorder="1" applyAlignment="1">
      <alignment horizontal="right" vertical="center"/>
    </xf>
    <xf numFmtId="165" fontId="17" fillId="0" borderId="6" xfId="65" applyNumberFormat="1" applyFont="1" applyFill="1" applyBorder="1" applyAlignment="1">
      <alignment horizontal="right" vertical="center"/>
    </xf>
    <xf numFmtId="0" fontId="17" fillId="49" borderId="8" xfId="65" quotePrefix="1" applyFont="1" applyFill="1" applyBorder="1" applyAlignment="1">
      <alignment horizontal="left" vertical="center" wrapText="1"/>
    </xf>
    <xf numFmtId="0" fontId="16" fillId="0" borderId="0" xfId="65" quotePrefix="1" applyFont="1" applyFill="1" applyBorder="1" applyAlignment="1">
      <alignment horizontal="center" vertical="center"/>
    </xf>
    <xf numFmtId="0" fontId="21" fillId="0" borderId="0" xfId="65" quotePrefix="1" applyFont="1" applyFill="1" applyBorder="1" applyAlignment="1">
      <alignment horizontal="center" vertical="center"/>
    </xf>
    <xf numFmtId="0" fontId="21" fillId="0" borderId="0" xfId="65" quotePrefix="1" applyFont="1" applyFill="1" applyBorder="1" applyAlignment="1">
      <alignment horizontal="left" vertical="center" wrapText="1"/>
    </xf>
    <xf numFmtId="3" fontId="16" fillId="0" borderId="0" xfId="65" applyNumberFormat="1" applyFont="1" applyFill="1" applyBorder="1" applyAlignment="1">
      <alignment horizontal="right" vertical="center"/>
    </xf>
    <xf numFmtId="4" fontId="16" fillId="0" borderId="0" xfId="65" applyNumberFormat="1" applyFont="1" applyFill="1" applyBorder="1" applyAlignment="1">
      <alignment horizontal="right" vertical="center"/>
    </xf>
    <xf numFmtId="165" fontId="16" fillId="0" borderId="0" xfId="65" applyNumberFormat="1" applyFont="1" applyFill="1" applyBorder="1" applyAlignment="1">
      <alignment horizontal="right" vertical="center"/>
    </xf>
    <xf numFmtId="0" fontId="16" fillId="0" borderId="0" xfId="65" applyFont="1" applyFill="1" applyAlignment="1">
      <alignment horizontal="center" vertical="center"/>
    </xf>
    <xf numFmtId="164" fontId="2" fillId="52" borderId="1" xfId="45" quotePrefix="1" applyNumberFormat="1" applyFill="1" applyAlignment="1">
      <alignment horizontal="left" vertical="center" indent="3" justifyLastLine="1"/>
    </xf>
    <xf numFmtId="0" fontId="2" fillId="52" borderId="7" xfId="45" quotePrefix="1" applyFill="1" applyBorder="1" applyAlignment="1">
      <alignment horizontal="left" vertical="center" wrapText="1" justifyLastLine="1"/>
    </xf>
    <xf numFmtId="3" fontId="2" fillId="52" borderId="8" xfId="23" applyNumberFormat="1" applyFill="1" applyBorder="1">
      <alignment vertical="center"/>
    </xf>
    <xf numFmtId="165" fontId="2" fillId="52" borderId="8" xfId="23" applyNumberFormat="1" applyFill="1" applyBorder="1">
      <alignment vertical="center"/>
    </xf>
    <xf numFmtId="165" fontId="2" fillId="52" borderId="8" xfId="57" applyNumberFormat="1" applyFill="1" applyBorder="1">
      <alignment horizontal="right" vertical="center"/>
    </xf>
    <xf numFmtId="165" fontId="20" fillId="49" borderId="6" xfId="0" applyNumberFormat="1" applyFont="1" applyFill="1" applyBorder="1" applyAlignment="1">
      <alignment horizontal="right" vertical="center"/>
    </xf>
    <xf numFmtId="0" fontId="17" fillId="49" borderId="8" xfId="65" quotePrefix="1" applyFont="1" applyFill="1" applyBorder="1" applyAlignment="1">
      <alignment horizontal="left" vertical="center"/>
    </xf>
    <xf numFmtId="0" fontId="16" fillId="49" borderId="8" xfId="65" quotePrefix="1" applyFont="1" applyFill="1" applyBorder="1" applyAlignment="1">
      <alignment horizontal="left" vertical="center"/>
    </xf>
    <xf numFmtId="3" fontId="42" fillId="54" borderId="8" xfId="0" applyNumberFormat="1" applyFont="1" applyFill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/>
    </xf>
    <xf numFmtId="3" fontId="42" fillId="0" borderId="8" xfId="0" applyNumberFormat="1" applyFont="1" applyBorder="1" applyAlignment="1">
      <alignment horizontal="center" vertical="center"/>
    </xf>
    <xf numFmtId="0" fontId="16" fillId="0" borderId="0" xfId="65" quotePrefix="1" applyFont="1" applyFill="1" applyBorder="1" applyAlignment="1">
      <alignment horizontal="left" vertical="center" wrapText="1"/>
    </xf>
    <xf numFmtId="0" fontId="17" fillId="0" borderId="8" xfId="65" applyFont="1" applyBorder="1" applyAlignment="1">
      <alignment horizontal="center" vertical="center"/>
    </xf>
    <xf numFmtId="3" fontId="17" fillId="0" borderId="8" xfId="0" applyNumberFormat="1" applyFont="1" applyBorder="1" applyAlignment="1">
      <alignment vertical="center"/>
    </xf>
    <xf numFmtId="165" fontId="44" fillId="0" borderId="8" xfId="0" applyNumberFormat="1" applyFont="1" applyBorder="1" applyAlignment="1">
      <alignment vertical="center"/>
    </xf>
    <xf numFmtId="165" fontId="17" fillId="0" borderId="8" xfId="65" applyNumberFormat="1" applyFont="1" applyBorder="1" applyAlignment="1">
      <alignment vertical="center"/>
    </xf>
    <xf numFmtId="3" fontId="17" fillId="0" borderId="0" xfId="65" applyNumberFormat="1" applyFont="1" applyAlignment="1">
      <alignment vertical="center"/>
    </xf>
    <xf numFmtId="0" fontId="38" fillId="53" borderId="13" xfId="70" applyFont="1" applyFill="1" applyBorder="1" applyAlignment="1">
      <alignment horizontal="center" vertical="center" wrapText="1"/>
    </xf>
    <xf numFmtId="3" fontId="16" fillId="0" borderId="0" xfId="65" applyNumberFormat="1" applyFont="1" applyAlignment="1">
      <alignment vertical="center"/>
    </xf>
    <xf numFmtId="0" fontId="45" fillId="0" borderId="0" xfId="65" applyFont="1" applyAlignment="1">
      <alignment horizontal="right"/>
    </xf>
    <xf numFmtId="0" fontId="46" fillId="0" borderId="0" xfId="0" applyFont="1" applyBorder="1" applyAlignment="1">
      <alignment horizontal="right"/>
    </xf>
    <xf numFmtId="3" fontId="47" fillId="0" borderId="0" xfId="65" applyNumberFormat="1" applyFont="1" applyFill="1" applyBorder="1" applyAlignment="1" applyProtection="1">
      <alignment horizontal="right" vertical="center" wrapText="1"/>
    </xf>
    <xf numFmtId="0" fontId="26" fillId="0" borderId="0" xfId="65" applyFont="1" applyFill="1" applyAlignment="1">
      <alignment horizontal="center" vertical="center"/>
    </xf>
    <xf numFmtId="0" fontId="48" fillId="0" borderId="0" xfId="65" applyFont="1" applyAlignment="1">
      <alignment horizontal="right"/>
    </xf>
    <xf numFmtId="0" fontId="20" fillId="0" borderId="0" xfId="65" applyNumberFormat="1" applyFont="1" applyFill="1" applyBorder="1" applyAlignment="1" applyProtection="1">
      <alignment horizontal="center" vertical="center" wrapText="1"/>
    </xf>
    <xf numFmtId="0" fontId="20" fillId="0" borderId="0" xfId="65" applyNumberFormat="1" applyFont="1" applyFill="1" applyBorder="1" applyAlignment="1" applyProtection="1">
      <alignment horizontal="center" vertical="center" wrapText="1"/>
    </xf>
    <xf numFmtId="0" fontId="20" fillId="0" borderId="8" xfId="0" quotePrefix="1" applyNumberFormat="1" applyFont="1" applyFill="1" applyBorder="1" applyAlignment="1" applyProtection="1">
      <alignment horizontal="center" vertical="center" wrapText="1"/>
    </xf>
    <xf numFmtId="0" fontId="50" fillId="0" borderId="8" xfId="0" quotePrefix="1" applyNumberFormat="1" applyFont="1" applyFill="1" applyBorder="1" applyAlignment="1" applyProtection="1">
      <alignment horizontal="center" vertical="center" wrapText="1"/>
    </xf>
    <xf numFmtId="0" fontId="50" fillId="49" borderId="8" xfId="0" applyNumberFormat="1" applyFont="1" applyFill="1" applyBorder="1" applyAlignment="1" applyProtection="1">
      <alignment horizontal="center" vertical="center" wrapText="1"/>
    </xf>
    <xf numFmtId="3" fontId="20" fillId="0" borderId="8" xfId="0" applyNumberFormat="1" applyFont="1" applyFill="1" applyBorder="1" applyAlignment="1">
      <alignment horizontal="right"/>
    </xf>
    <xf numFmtId="3" fontId="20" fillId="46" borderId="8" xfId="0" applyNumberFormat="1" applyFont="1" applyFill="1" applyBorder="1" applyAlignment="1">
      <alignment horizontal="right"/>
    </xf>
    <xf numFmtId="3" fontId="20" fillId="0" borderId="8" xfId="0" applyNumberFormat="1" applyFont="1" applyBorder="1" applyAlignment="1">
      <alignment horizontal="right"/>
    </xf>
    <xf numFmtId="0" fontId="17" fillId="46" borderId="10" xfId="0" applyFont="1" applyFill="1" applyBorder="1" applyAlignment="1">
      <alignment horizontal="left" vertical="center"/>
    </xf>
    <xf numFmtId="0" fontId="16" fillId="46" borderId="12" xfId="0" applyNumberFormat="1" applyFont="1" applyFill="1" applyBorder="1" applyAlignment="1" applyProtection="1">
      <alignment vertical="center"/>
    </xf>
    <xf numFmtId="3" fontId="20" fillId="46" borderId="8" xfId="0" applyNumberFormat="1" applyFont="1" applyFill="1" applyBorder="1" applyAlignment="1" applyProtection="1">
      <alignment horizontal="right" wrapText="1"/>
    </xf>
    <xf numFmtId="0" fontId="20" fillId="46" borderId="8" xfId="0" applyNumberFormat="1" applyFont="1" applyFill="1" applyBorder="1" applyAlignment="1" applyProtection="1">
      <alignment horizontal="center" vertical="center" wrapText="1"/>
    </xf>
    <xf numFmtId="0" fontId="0" fillId="46" borderId="0" xfId="0" applyFill="1"/>
    <xf numFmtId="0" fontId="0" fillId="0" borderId="0" xfId="0" applyAlignment="1">
      <alignment horizontal="left"/>
    </xf>
    <xf numFmtId="0" fontId="0" fillId="46" borderId="0" xfId="0" applyFill="1" applyAlignment="1">
      <alignment horizontal="left"/>
    </xf>
    <xf numFmtId="165" fontId="20" fillId="0" borderId="8" xfId="0" applyNumberFormat="1" applyFont="1" applyFill="1" applyBorder="1" applyAlignment="1">
      <alignment horizontal="right"/>
    </xf>
    <xf numFmtId="165" fontId="20" fillId="46" borderId="8" xfId="0" applyNumberFormat="1" applyFont="1" applyFill="1" applyBorder="1" applyAlignment="1">
      <alignment horizontal="right"/>
    </xf>
    <xf numFmtId="165" fontId="20" fillId="0" borderId="8" xfId="0" applyNumberFormat="1" applyFont="1" applyFill="1" applyBorder="1" applyAlignment="1" applyProtection="1">
      <alignment horizontal="right" wrapText="1"/>
    </xf>
    <xf numFmtId="165" fontId="20" fillId="46" borderId="8" xfId="0" applyNumberFormat="1" applyFont="1" applyFill="1" applyBorder="1" applyAlignment="1" applyProtection="1">
      <alignment horizontal="right" wrapText="1"/>
    </xf>
    <xf numFmtId="0" fontId="31" fillId="0" borderId="0" xfId="65" applyFont="1"/>
    <xf numFmtId="0" fontId="51" fillId="0" borderId="0" xfId="65" applyNumberFormat="1" applyFont="1" applyFill="1" applyBorder="1" applyAlignment="1" applyProtection="1">
      <alignment horizontal="center" vertical="center" wrapText="1"/>
    </xf>
    <xf numFmtId="0" fontId="26" fillId="0" borderId="0" xfId="65" applyNumberFormat="1" applyFont="1" applyFill="1" applyBorder="1" applyAlignment="1" applyProtection="1">
      <alignment horizontal="center" vertical="center" wrapText="1"/>
    </xf>
    <xf numFmtId="0" fontId="31" fillId="0" borderId="0" xfId="65" applyNumberFormat="1" applyFont="1" applyFill="1" applyBorder="1" applyAlignment="1" applyProtection="1">
      <alignment vertical="center" wrapText="1"/>
    </xf>
    <xf numFmtId="0" fontId="50" fillId="46" borderId="8" xfId="0" applyNumberFormat="1" applyFont="1" applyFill="1" applyBorder="1" applyAlignment="1" applyProtection="1">
      <alignment horizontal="center" vertical="center" wrapText="1"/>
    </xf>
    <xf numFmtId="0" fontId="20" fillId="46" borderId="6" xfId="0" applyNumberFormat="1" applyFont="1" applyFill="1" applyBorder="1" applyAlignment="1" applyProtection="1">
      <alignment horizontal="center" vertical="center" wrapText="1"/>
    </xf>
    <xf numFmtId="0" fontId="50" fillId="46" borderId="6" xfId="0" applyNumberFormat="1" applyFont="1" applyFill="1" applyBorder="1" applyAlignment="1" applyProtection="1">
      <alignment horizontal="center" vertical="center" wrapText="1"/>
    </xf>
    <xf numFmtId="0" fontId="51" fillId="0" borderId="0" xfId="0" applyNumberFormat="1" applyFont="1" applyFill="1" applyBorder="1" applyAlignment="1" applyProtection="1">
      <alignment horizontal="center" vertical="center" wrapText="1"/>
    </xf>
    <xf numFmtId="0" fontId="17" fillId="0" borderId="8" xfId="65" applyNumberFormat="1" applyFont="1" applyFill="1" applyBorder="1" applyAlignment="1" applyProtection="1">
      <alignment horizontal="left" vertical="center" wrapText="1"/>
    </xf>
    <xf numFmtId="3" fontId="20" fillId="0" borderId="6" xfId="65" applyNumberFormat="1" applyFont="1" applyFill="1" applyBorder="1" applyAlignment="1">
      <alignment horizontal="right" vertical="center"/>
    </xf>
    <xf numFmtId="165" fontId="20" fillId="0" borderId="6" xfId="65" applyNumberFormat="1" applyFont="1" applyFill="1" applyBorder="1" applyAlignment="1">
      <alignment horizontal="right" vertical="center"/>
    </xf>
    <xf numFmtId="0" fontId="21" fillId="0" borderId="8" xfId="65" quotePrefix="1" applyFont="1" applyFill="1" applyBorder="1" applyAlignment="1">
      <alignment horizontal="left" vertical="center" wrapText="1"/>
    </xf>
    <xf numFmtId="0" fontId="21" fillId="0" borderId="8" xfId="65" applyFont="1" applyFill="1" applyBorder="1" applyAlignment="1">
      <alignment horizontal="left" vertical="center"/>
    </xf>
    <xf numFmtId="0" fontId="21" fillId="0" borderId="8" xfId="65" applyNumberFormat="1" applyFont="1" applyFill="1" applyBorder="1" applyAlignment="1" applyProtection="1">
      <alignment horizontal="left" vertical="center" wrapText="1"/>
    </xf>
    <xf numFmtId="3" fontId="17" fillId="0" borderId="8" xfId="65" applyNumberFormat="1" applyFont="1" applyFill="1" applyBorder="1" applyAlignment="1">
      <alignment horizontal="right" vertical="center"/>
    </xf>
    <xf numFmtId="165" fontId="17" fillId="0" borderId="8" xfId="65" applyNumberFormat="1" applyFont="1" applyFill="1" applyBorder="1" applyAlignment="1">
      <alignment horizontal="right" vertical="center"/>
    </xf>
    <xf numFmtId="3" fontId="17" fillId="0" borderId="8" xfId="65" applyNumberFormat="1" applyFont="1" applyFill="1" applyBorder="1" applyAlignment="1">
      <alignment vertical="center" wrapText="1"/>
    </xf>
    <xf numFmtId="165" fontId="17" fillId="0" borderId="8" xfId="65" applyNumberFormat="1" applyFont="1" applyFill="1" applyBorder="1" applyAlignment="1">
      <alignment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vertical="center" wrapText="1"/>
    </xf>
    <xf numFmtId="0" fontId="17" fillId="49" borderId="8" xfId="0" applyNumberFormat="1" applyFont="1" applyFill="1" applyBorder="1" applyAlignment="1" applyProtection="1">
      <alignment horizontal="left" vertical="center" wrapText="1"/>
    </xf>
    <xf numFmtId="3" fontId="19" fillId="49" borderId="8" xfId="0" applyNumberFormat="1" applyFont="1" applyFill="1" applyBorder="1" applyAlignment="1">
      <alignment horizontal="right"/>
    </xf>
    <xf numFmtId="0" fontId="0" fillId="0" borderId="8" xfId="0" applyBorder="1"/>
    <xf numFmtId="0" fontId="16" fillId="49" borderId="8" xfId="0" applyNumberFormat="1" applyFont="1" applyFill="1" applyBorder="1" applyAlignment="1" applyProtection="1">
      <alignment horizontal="left" vertical="center" wrapText="1"/>
    </xf>
    <xf numFmtId="0" fontId="16" fillId="49" borderId="8" xfId="0" quotePrefix="1" applyFont="1" applyFill="1" applyBorder="1" applyAlignment="1">
      <alignment horizontal="left" vertical="center"/>
    </xf>
    <xf numFmtId="0" fontId="16" fillId="49" borderId="8" xfId="0" quotePrefix="1" applyFont="1" applyFill="1" applyBorder="1" applyAlignment="1">
      <alignment horizontal="left" vertical="center" wrapText="1"/>
    </xf>
    <xf numFmtId="0" fontId="21" fillId="49" borderId="8" xfId="0" quotePrefix="1" applyFont="1" applyFill="1" applyBorder="1" applyAlignment="1">
      <alignment horizontal="left" vertical="center"/>
    </xf>
    <xf numFmtId="0" fontId="21" fillId="49" borderId="8" xfId="0" quotePrefix="1" applyFont="1" applyFill="1" applyBorder="1" applyAlignment="1">
      <alignment horizontal="left" vertical="center" wrapText="1"/>
    </xf>
    <xf numFmtId="0" fontId="17" fillId="49" borderId="8" xfId="0" applyFont="1" applyFill="1" applyBorder="1" applyAlignment="1">
      <alignment horizontal="left" vertical="center"/>
    </xf>
    <xf numFmtId="0" fontId="17" fillId="49" borderId="8" xfId="0" applyNumberFormat="1" applyFont="1" applyFill="1" applyBorder="1" applyAlignment="1" applyProtection="1">
      <alignment horizontal="left" vertical="center"/>
    </xf>
    <xf numFmtId="0" fontId="17" fillId="49" borderId="8" xfId="0" applyNumberFormat="1" applyFont="1" applyFill="1" applyBorder="1" applyAlignment="1" applyProtection="1">
      <alignment vertical="center" wrapText="1"/>
    </xf>
    <xf numFmtId="0" fontId="16" fillId="49" borderId="8" xfId="0" applyNumberFormat="1" applyFont="1" applyFill="1" applyBorder="1" applyAlignment="1" applyProtection="1">
      <alignment vertical="center" wrapText="1"/>
    </xf>
    <xf numFmtId="3" fontId="19" fillId="49" borderId="8" xfId="0" applyNumberFormat="1" applyFont="1" applyFill="1" applyBorder="1" applyAlignment="1" applyProtection="1">
      <alignment horizontal="right" wrapText="1"/>
    </xf>
    <xf numFmtId="0" fontId="16" fillId="49" borderId="8" xfId="0" applyFont="1" applyFill="1" applyBorder="1" applyAlignment="1">
      <alignment horizontal="left" vertical="center"/>
    </xf>
    <xf numFmtId="0" fontId="52" fillId="0" borderId="0" xfId="0" applyFont="1" applyAlignment="1">
      <alignment vertical="top" wrapText="1"/>
    </xf>
    <xf numFmtId="0" fontId="21" fillId="49" borderId="8" xfId="0" quotePrefix="1" applyFont="1" applyFill="1" applyBorder="1" applyAlignment="1">
      <alignment horizontal="left" vertical="center" wrapText="1" indent="1"/>
    </xf>
    <xf numFmtId="0" fontId="21" fillId="49" borderId="8" xfId="0" applyFont="1" applyFill="1" applyBorder="1" applyAlignment="1">
      <alignment horizontal="left" vertical="center" indent="1"/>
    </xf>
    <xf numFmtId="0" fontId="21" fillId="49" borderId="8" xfId="0" applyNumberFormat="1" applyFont="1" applyFill="1" applyBorder="1" applyAlignment="1" applyProtection="1">
      <alignment horizontal="left" vertical="center" wrapText="1" indent="1"/>
    </xf>
    <xf numFmtId="0" fontId="49" fillId="0" borderId="0" xfId="0" applyFont="1" applyAlignment="1">
      <alignment vertical="top" wrapText="1"/>
    </xf>
    <xf numFmtId="0" fontId="20" fillId="46" borderId="10" xfId="0" applyNumberFormat="1" applyFont="1" applyFill="1" applyBorder="1" applyAlignment="1" applyProtection="1">
      <alignment vertical="center" wrapText="1"/>
    </xf>
    <xf numFmtId="0" fontId="20" fillId="46" borderId="12" xfId="0" applyNumberFormat="1" applyFont="1" applyFill="1" applyBorder="1" applyAlignment="1" applyProtection="1">
      <alignment vertical="center" wrapText="1"/>
    </xf>
    <xf numFmtId="0" fontId="50" fillId="46" borderId="10" xfId="0" applyNumberFormat="1" applyFont="1" applyFill="1" applyBorder="1" applyAlignment="1" applyProtection="1">
      <alignment vertical="center" wrapText="1"/>
    </xf>
    <xf numFmtId="0" fontId="50" fillId="46" borderId="12" xfId="0" applyNumberFormat="1" applyFont="1" applyFill="1" applyBorder="1" applyAlignment="1" applyProtection="1">
      <alignment vertical="center" wrapText="1"/>
    </xf>
    <xf numFmtId="3" fontId="0" fillId="0" borderId="0" xfId="0" applyNumberFormat="1" applyBorder="1"/>
    <xf numFmtId="3" fontId="25" fillId="52" borderId="0" xfId="65" applyNumberFormat="1" applyFont="1" applyFill="1" applyAlignment="1">
      <alignment vertical="center"/>
    </xf>
    <xf numFmtId="3" fontId="25" fillId="0" borderId="0" xfId="65" applyNumberFormat="1" applyFont="1" applyFill="1" applyBorder="1" applyAlignment="1" applyProtection="1">
      <alignment vertical="center" wrapText="1"/>
    </xf>
    <xf numFmtId="3" fontId="17" fillId="0" borderId="8" xfId="0" applyNumberFormat="1" applyFont="1" applyBorder="1" applyAlignment="1">
      <alignment horizontal="right" vertical="center"/>
    </xf>
    <xf numFmtId="3" fontId="16" fillId="0" borderId="8" xfId="0" applyNumberFormat="1" applyFont="1" applyBorder="1" applyAlignment="1">
      <alignment horizontal="right" vertical="center"/>
    </xf>
    <xf numFmtId="0" fontId="20" fillId="0" borderId="0" xfId="65" applyNumberFormat="1" applyFont="1" applyFill="1" applyBorder="1" applyAlignment="1" applyProtection="1">
      <alignment horizontal="center" vertical="center" wrapText="1"/>
    </xf>
    <xf numFmtId="4" fontId="20" fillId="0" borderId="8" xfId="0" applyNumberFormat="1" applyFont="1" applyFill="1" applyBorder="1" applyAlignment="1">
      <alignment horizontal="right"/>
    </xf>
    <xf numFmtId="4" fontId="20" fillId="46" borderId="8" xfId="0" applyNumberFormat="1" applyFont="1" applyFill="1" applyBorder="1" applyAlignment="1">
      <alignment horizontal="right"/>
    </xf>
    <xf numFmtId="4" fontId="20" fillId="0" borderId="8" xfId="0" applyNumberFormat="1" applyFont="1" applyBorder="1" applyAlignment="1">
      <alignment horizontal="right"/>
    </xf>
    <xf numFmtId="4" fontId="20" fillId="46" borderId="8" xfId="0" applyNumberFormat="1" applyFont="1" applyFill="1" applyBorder="1" applyAlignment="1" applyProtection="1">
      <alignment horizontal="right" wrapText="1"/>
    </xf>
    <xf numFmtId="4" fontId="16" fillId="0" borderId="0" xfId="65" applyNumberFormat="1" applyFont="1" applyFill="1" applyBorder="1" applyAlignment="1" applyProtection="1"/>
    <xf numFmtId="4" fontId="20" fillId="0" borderId="8" xfId="0" quotePrefix="1" applyNumberFormat="1" applyFont="1" applyFill="1" applyBorder="1" applyAlignment="1" applyProtection="1">
      <alignment horizontal="center" vertical="center" wrapText="1"/>
    </xf>
    <xf numFmtId="4" fontId="20" fillId="46" borderId="8" xfId="0" applyNumberFormat="1" applyFont="1" applyFill="1" applyBorder="1" applyAlignment="1" applyProtection="1">
      <alignment horizontal="center" vertical="center" wrapText="1"/>
    </xf>
    <xf numFmtId="4" fontId="20" fillId="0" borderId="8" xfId="0" applyNumberFormat="1" applyFont="1" applyFill="1" applyBorder="1" applyAlignment="1" applyProtection="1">
      <alignment horizontal="right" wrapText="1"/>
    </xf>
    <xf numFmtId="4" fontId="16" fillId="0" borderId="0" xfId="65" applyNumberFormat="1"/>
    <xf numFmtId="4" fontId="45" fillId="0" borderId="0" xfId="65" applyNumberFormat="1" applyFont="1" applyAlignment="1">
      <alignment horizontal="right"/>
    </xf>
    <xf numFmtId="3" fontId="50" fillId="49" borderId="8" xfId="0" applyNumberFormat="1" applyFont="1" applyFill="1" applyBorder="1" applyAlignment="1" applyProtection="1">
      <alignment horizontal="center" vertical="center" wrapText="1"/>
    </xf>
    <xf numFmtId="4" fontId="17" fillId="49" borderId="6" xfId="0" applyNumberFormat="1" applyFont="1" applyFill="1" applyBorder="1" applyAlignment="1">
      <alignment horizontal="right" vertical="center"/>
    </xf>
    <xf numFmtId="4" fontId="16" fillId="49" borderId="6" xfId="0" applyNumberFormat="1" applyFont="1" applyFill="1" applyBorder="1" applyAlignment="1">
      <alignment horizontal="right" vertical="center"/>
    </xf>
    <xf numFmtId="4" fontId="17" fillId="0" borderId="8" xfId="0" applyNumberFormat="1" applyFont="1" applyBorder="1" applyAlignment="1">
      <alignment horizontal="right" vertical="center"/>
    </xf>
    <xf numFmtId="4" fontId="16" fillId="0" borderId="8" xfId="0" applyNumberFormat="1" applyFont="1" applyBorder="1" applyAlignment="1">
      <alignment horizontal="right" vertical="center"/>
    </xf>
    <xf numFmtId="4" fontId="20" fillId="0" borderId="6" xfId="65" applyNumberFormat="1" applyFont="1" applyFill="1" applyBorder="1" applyAlignment="1">
      <alignment horizontal="right" vertical="center"/>
    </xf>
    <xf numFmtId="4" fontId="19" fillId="0" borderId="6" xfId="65" applyNumberFormat="1" applyFont="1" applyFill="1" applyBorder="1" applyAlignment="1">
      <alignment horizontal="right" vertical="center"/>
    </xf>
    <xf numFmtId="4" fontId="16" fillId="0" borderId="8" xfId="65" applyNumberFormat="1" applyFont="1" applyFill="1" applyBorder="1" applyAlignment="1">
      <alignment horizontal="right" vertical="center"/>
    </xf>
    <xf numFmtId="4" fontId="16" fillId="0" borderId="8" xfId="65" applyNumberFormat="1" applyFont="1" applyFill="1" applyBorder="1" applyAlignment="1">
      <alignment vertical="center" wrapText="1"/>
    </xf>
    <xf numFmtId="4" fontId="17" fillId="0" borderId="8" xfId="65" applyNumberFormat="1" applyFont="1" applyFill="1" applyBorder="1" applyAlignment="1">
      <alignment horizontal="right" vertical="center"/>
    </xf>
    <xf numFmtId="4" fontId="17" fillId="0" borderId="8" xfId="65" applyNumberFormat="1" applyFont="1" applyFill="1" applyBorder="1" applyAlignment="1">
      <alignment vertical="center" wrapText="1"/>
    </xf>
    <xf numFmtId="0" fontId="17" fillId="0" borderId="0" xfId="0" applyNumberFormat="1" applyFont="1" applyFill="1" applyBorder="1" applyAlignment="1" applyProtection="1">
      <alignment vertical="top" wrapText="1"/>
    </xf>
    <xf numFmtId="0" fontId="21" fillId="49" borderId="8" xfId="65" applyFont="1" applyFill="1" applyBorder="1" applyAlignment="1">
      <alignment horizontal="left" vertical="center"/>
    </xf>
    <xf numFmtId="0" fontId="21" fillId="49" borderId="8" xfId="65" applyFont="1" applyFill="1" applyBorder="1" applyAlignment="1">
      <alignment horizontal="left" vertical="center" wrapText="1"/>
    </xf>
    <xf numFmtId="4" fontId="19" fillId="49" borderId="6" xfId="65" applyNumberFormat="1" applyFont="1" applyFill="1" applyBorder="1" applyAlignment="1">
      <alignment horizontal="right"/>
    </xf>
    <xf numFmtId="4" fontId="20" fillId="49" borderId="6" xfId="65" applyNumberFormat="1" applyFont="1" applyFill="1" applyBorder="1" applyAlignment="1">
      <alignment horizontal="right"/>
    </xf>
    <xf numFmtId="4" fontId="2" fillId="45" borderId="8" xfId="23" applyNumberFormat="1" applyFill="1" applyBorder="1">
      <alignment vertical="center"/>
    </xf>
    <xf numFmtId="4" fontId="2" fillId="47" borderId="8" xfId="23" applyNumberFormat="1" applyFill="1" applyBorder="1">
      <alignment vertical="center"/>
    </xf>
    <xf numFmtId="4" fontId="2" fillId="52" borderId="8" xfId="23" applyNumberFormat="1" applyFill="1" applyBorder="1">
      <alignment vertical="center"/>
    </xf>
    <xf numFmtId="4" fontId="2" fillId="46" borderId="8" xfId="23" applyNumberFormat="1" applyFill="1" applyBorder="1">
      <alignment vertical="center"/>
    </xf>
    <xf numFmtId="4" fontId="2" fillId="48" borderId="8" xfId="23" applyNumberFormat="1" applyFill="1" applyBorder="1">
      <alignment vertical="center"/>
    </xf>
    <xf numFmtId="4" fontId="2" fillId="0" borderId="8" xfId="57" applyNumberFormat="1" applyBorder="1">
      <alignment horizontal="right" vertical="center"/>
    </xf>
    <xf numFmtId="4" fontId="2" fillId="0" borderId="8" xfId="57" applyNumberFormat="1" applyFill="1" applyBorder="1">
      <alignment horizontal="right" vertical="center"/>
    </xf>
    <xf numFmtId="4" fontId="2" fillId="0" borderId="8" xfId="0" applyNumberFormat="1" applyFont="1" applyFill="1" applyBorder="1" applyAlignment="1"/>
    <xf numFmtId="3" fontId="21" fillId="51" borderId="8" xfId="65" applyNumberFormat="1" applyFont="1" applyFill="1" applyBorder="1" applyAlignment="1">
      <alignment vertical="center" wrapText="1"/>
    </xf>
    <xf numFmtId="4" fontId="16" fillId="0" borderId="0" xfId="65" applyNumberFormat="1" applyFont="1" applyAlignment="1">
      <alignment vertical="center"/>
    </xf>
    <xf numFmtId="4" fontId="17" fillId="0" borderId="0" xfId="65" applyNumberFormat="1" applyFont="1" applyAlignment="1">
      <alignment vertical="center"/>
    </xf>
    <xf numFmtId="4" fontId="16" fillId="0" borderId="8" xfId="65" applyNumberFormat="1" applyFont="1" applyFill="1" applyBorder="1" applyAlignment="1">
      <alignment vertical="center"/>
    </xf>
    <xf numFmtId="4" fontId="16" fillId="50" borderId="8" xfId="65" applyNumberFormat="1" applyFont="1" applyFill="1" applyBorder="1" applyAlignment="1">
      <alignment vertical="center"/>
    </xf>
    <xf numFmtId="4" fontId="16" fillId="51" borderId="8" xfId="65" applyNumberFormat="1" applyFont="1" applyFill="1" applyBorder="1" applyAlignment="1">
      <alignment vertical="center"/>
    </xf>
    <xf numFmtId="4" fontId="16" fillId="49" borderId="8" xfId="65" applyNumberFormat="1" applyFont="1" applyFill="1" applyBorder="1" applyAlignment="1">
      <alignment vertical="center"/>
    </xf>
    <xf numFmtId="4" fontId="21" fillId="51" borderId="8" xfId="65" applyNumberFormat="1" applyFont="1" applyFill="1" applyBorder="1" applyAlignment="1">
      <alignment vertical="center"/>
    </xf>
    <xf numFmtId="4" fontId="17" fillId="0" borderId="8" xfId="65" applyNumberFormat="1" applyFont="1" applyFill="1" applyBorder="1"/>
    <xf numFmtId="4" fontId="21" fillId="0" borderId="8" xfId="65" applyNumberFormat="1" applyFont="1" applyFill="1" applyBorder="1"/>
    <xf numFmtId="4" fontId="21" fillId="0" borderId="8" xfId="65" applyNumberFormat="1" applyFont="1" applyBorder="1"/>
    <xf numFmtId="3" fontId="21" fillId="51" borderId="8" xfId="65" applyNumberFormat="1" applyFont="1" applyFill="1" applyBorder="1" applyAlignment="1">
      <alignment horizontal="center" vertical="center"/>
    </xf>
    <xf numFmtId="0" fontId="21" fillId="51" borderId="8" xfId="65" applyNumberFormat="1" applyFont="1" applyFill="1" applyBorder="1" applyAlignment="1">
      <alignment horizontal="center" vertical="center"/>
    </xf>
    <xf numFmtId="0" fontId="55" fillId="0" borderId="0" xfId="0" applyFont="1"/>
    <xf numFmtId="0" fontId="54" fillId="0" borderId="0" xfId="0" applyFont="1" applyBorder="1" applyAlignment="1">
      <alignment horizontal="center" vertical="center"/>
    </xf>
    <xf numFmtId="0" fontId="56" fillId="0" borderId="0" xfId="0" applyFont="1" applyBorder="1" applyAlignment="1">
      <alignment horizontal="right" vertical="center"/>
    </xf>
    <xf numFmtId="0" fontId="57" fillId="56" borderId="15" xfId="0" applyFont="1" applyFill="1" applyBorder="1" applyAlignment="1">
      <alignment horizontal="center" vertical="center" wrapText="1"/>
    </xf>
    <xf numFmtId="0" fontId="57" fillId="56" borderId="16" xfId="0" applyFont="1" applyFill="1" applyBorder="1" applyAlignment="1">
      <alignment horizontal="center" vertical="center" wrapText="1"/>
    </xf>
    <xf numFmtId="0" fontId="57" fillId="56" borderId="17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 vertical="center"/>
    </xf>
    <xf numFmtId="0" fontId="58" fillId="56" borderId="18" xfId="0" applyFont="1" applyFill="1" applyBorder="1" applyAlignment="1">
      <alignment horizontal="center" vertical="center" wrapText="1"/>
    </xf>
    <xf numFmtId="0" fontId="58" fillId="56" borderId="19" xfId="0" applyFont="1" applyFill="1" applyBorder="1" applyAlignment="1">
      <alignment horizontal="center" vertical="center" wrapText="1"/>
    </xf>
    <xf numFmtId="0" fontId="58" fillId="56" borderId="20" xfId="0" applyFont="1" applyFill="1" applyBorder="1" applyAlignment="1">
      <alignment horizontal="center" vertical="center" wrapText="1"/>
    </xf>
    <xf numFmtId="0" fontId="58" fillId="0" borderId="0" xfId="0" applyFont="1" applyAlignment="1">
      <alignment horizontal="center"/>
    </xf>
    <xf numFmtId="0" fontId="55" fillId="0" borderId="21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 vertical="center" wrapText="1"/>
    </xf>
    <xf numFmtId="166" fontId="55" fillId="0" borderId="8" xfId="0" applyNumberFormat="1" applyFont="1" applyBorder="1" applyAlignment="1">
      <alignment horizontal="center" vertical="center"/>
    </xf>
    <xf numFmtId="14" fontId="55" fillId="0" borderId="8" xfId="0" applyNumberFormat="1" applyFont="1" applyBorder="1" applyAlignment="1">
      <alignment horizontal="center" vertical="center"/>
    </xf>
    <xf numFmtId="0" fontId="59" fillId="0" borderId="8" xfId="0" applyFont="1" applyBorder="1" applyAlignment="1">
      <alignment horizontal="center" vertical="center" wrapText="1"/>
    </xf>
    <xf numFmtId="4" fontId="59" fillId="49" borderId="8" xfId="0" applyNumberFormat="1" applyFont="1" applyFill="1" applyBorder="1" applyAlignment="1">
      <alignment horizontal="center" vertical="center"/>
    </xf>
    <xf numFmtId="167" fontId="59" fillId="0" borderId="8" xfId="0" applyNumberFormat="1" applyFont="1" applyBorder="1" applyAlignment="1">
      <alignment horizontal="center" vertical="center"/>
    </xf>
    <xf numFmtId="2" fontId="59" fillId="0" borderId="8" xfId="0" applyNumberFormat="1" applyFont="1" applyBorder="1" applyAlignment="1">
      <alignment horizontal="center" vertical="center"/>
    </xf>
    <xf numFmtId="14" fontId="59" fillId="0" borderId="8" xfId="0" applyNumberFormat="1" applyFont="1" applyBorder="1" applyAlignment="1">
      <alignment horizontal="center" vertical="center"/>
    </xf>
    <xf numFmtId="4" fontId="59" fillId="0" borderId="8" xfId="0" applyNumberFormat="1" applyFont="1" applyBorder="1" applyAlignment="1">
      <alignment horizontal="center" vertical="center"/>
    </xf>
    <xf numFmtId="4" fontId="59" fillId="0" borderId="22" xfId="0" applyNumberFormat="1" applyFont="1" applyBorder="1" applyAlignment="1">
      <alignment horizontal="center" vertical="center"/>
    </xf>
    <xf numFmtId="4" fontId="60" fillId="0" borderId="0" xfId="0" applyNumberFormat="1" applyFont="1" applyAlignment="1">
      <alignment vertical="center" wrapText="1"/>
    </xf>
    <xf numFmtId="0" fontId="60" fillId="0" borderId="0" xfId="0" applyFont="1" applyAlignment="1">
      <alignment vertical="center" wrapText="1"/>
    </xf>
    <xf numFmtId="0" fontId="55" fillId="0" borderId="23" xfId="0" applyFont="1" applyBorder="1" applyAlignment="1">
      <alignment horizontal="center" vertical="center"/>
    </xf>
    <xf numFmtId="0" fontId="55" fillId="0" borderId="24" xfId="0" applyFont="1" applyBorder="1" applyAlignment="1">
      <alignment horizontal="center" vertical="center" wrapText="1"/>
    </xf>
    <xf numFmtId="166" fontId="55" fillId="0" borderId="24" xfId="0" applyNumberFormat="1" applyFont="1" applyBorder="1" applyAlignment="1">
      <alignment horizontal="center" vertical="center"/>
    </xf>
    <xf numFmtId="14" fontId="55" fillId="0" borderId="24" xfId="0" applyNumberFormat="1" applyFont="1" applyBorder="1" applyAlignment="1">
      <alignment horizontal="center" vertical="center"/>
    </xf>
    <xf numFmtId="0" fontId="59" fillId="0" borderId="24" xfId="0" applyFont="1" applyBorder="1" applyAlignment="1">
      <alignment horizontal="center" vertical="center" wrapText="1"/>
    </xf>
    <xf numFmtId="4" fontId="59" fillId="49" borderId="24" xfId="0" applyNumberFormat="1" applyFont="1" applyFill="1" applyBorder="1" applyAlignment="1">
      <alignment horizontal="center" vertical="center"/>
    </xf>
    <xf numFmtId="167" fontId="59" fillId="0" borderId="24" xfId="0" applyNumberFormat="1" applyFont="1" applyBorder="1" applyAlignment="1">
      <alignment horizontal="center" vertical="center"/>
    </xf>
    <xf numFmtId="2" fontId="59" fillId="0" borderId="24" xfId="0" applyNumberFormat="1" applyFont="1" applyBorder="1" applyAlignment="1">
      <alignment horizontal="center" vertical="center"/>
    </xf>
    <xf numFmtId="14" fontId="59" fillId="0" borderId="24" xfId="0" applyNumberFormat="1" applyFont="1" applyBorder="1" applyAlignment="1">
      <alignment horizontal="center" vertical="center"/>
    </xf>
    <xf numFmtId="4" fontId="59" fillId="0" borderId="24" xfId="0" applyNumberFormat="1" applyFont="1" applyBorder="1" applyAlignment="1">
      <alignment horizontal="center" vertical="center"/>
    </xf>
    <xf numFmtId="4" fontId="59" fillId="0" borderId="25" xfId="0" applyNumberFormat="1" applyFont="1" applyBorder="1" applyAlignment="1">
      <alignment horizontal="center" vertical="center"/>
    </xf>
    <xf numFmtId="168" fontId="55" fillId="0" borderId="0" xfId="0" applyNumberFormat="1" applyFont="1"/>
    <xf numFmtId="4" fontId="55" fillId="0" borderId="0" xfId="0" applyNumberFormat="1" applyFont="1"/>
    <xf numFmtId="169" fontId="55" fillId="0" borderId="0" xfId="0" applyNumberFormat="1" applyFont="1"/>
    <xf numFmtId="0" fontId="61" fillId="0" borderId="0" xfId="0" applyFont="1"/>
    <xf numFmtId="0" fontId="55" fillId="42" borderId="0" xfId="0" applyFont="1" applyFill="1"/>
    <xf numFmtId="0" fontId="54" fillId="0" borderId="0" xfId="0" applyFont="1" applyBorder="1" applyAlignment="1">
      <alignment vertical="center"/>
    </xf>
    <xf numFmtId="0" fontId="62" fillId="0" borderId="0" xfId="0" applyFont="1" applyBorder="1" applyAlignment="1"/>
    <xf numFmtId="0" fontId="63" fillId="0" borderId="0" xfId="0" applyFont="1" applyAlignment="1">
      <alignment horizontal="right"/>
    </xf>
    <xf numFmtId="0" fontId="57" fillId="0" borderId="0" xfId="0" applyFont="1"/>
    <xf numFmtId="0" fontId="57" fillId="0" borderId="31" xfId="0" applyFont="1" applyBorder="1"/>
    <xf numFmtId="0" fontId="57" fillId="0" borderId="0" xfId="0" applyFont="1" applyAlignment="1">
      <alignment horizontal="center"/>
    </xf>
    <xf numFmtId="0" fontId="57" fillId="56" borderId="19" xfId="0" applyFont="1" applyFill="1" applyBorder="1" applyAlignment="1">
      <alignment horizontal="center" vertical="center" wrapText="1"/>
    </xf>
    <xf numFmtId="0" fontId="57" fillId="56" borderId="20" xfId="0" applyFont="1" applyFill="1" applyBorder="1" applyAlignment="1">
      <alignment horizontal="center" vertical="center" wrapText="1"/>
    </xf>
    <xf numFmtId="0" fontId="64" fillId="0" borderId="0" xfId="0" applyFont="1" applyAlignment="1">
      <alignment horizontal="center"/>
    </xf>
    <xf numFmtId="0" fontId="59" fillId="0" borderId="21" xfId="0" applyFont="1" applyBorder="1" applyAlignment="1">
      <alignment horizontal="center" vertical="center"/>
    </xf>
    <xf numFmtId="0" fontId="65" fillId="49" borderId="8" xfId="0" applyFont="1" applyFill="1" applyBorder="1" applyAlignment="1">
      <alignment horizontal="center" vertical="center" wrapText="1"/>
    </xf>
    <xf numFmtId="0" fontId="59" fillId="49" borderId="8" xfId="0" applyFont="1" applyFill="1" applyBorder="1" applyAlignment="1">
      <alignment horizontal="center" vertical="center" wrapText="1"/>
    </xf>
    <xf numFmtId="167" fontId="59" fillId="49" borderId="8" xfId="0" applyNumberFormat="1" applyFont="1" applyFill="1" applyBorder="1" applyAlignment="1">
      <alignment horizontal="center" vertical="center"/>
    </xf>
    <xf numFmtId="170" fontId="59" fillId="49" borderId="8" xfId="0" applyNumberFormat="1" applyFont="1" applyFill="1" applyBorder="1" applyAlignment="1">
      <alignment horizontal="center" vertical="center"/>
    </xf>
    <xf numFmtId="171" fontId="59" fillId="49" borderId="8" xfId="0" applyNumberFormat="1" applyFont="1" applyFill="1" applyBorder="1" applyAlignment="1">
      <alignment horizontal="center" vertical="center"/>
    </xf>
    <xf numFmtId="4" fontId="59" fillId="49" borderId="8" xfId="0" quotePrefix="1" applyNumberFormat="1" applyFont="1" applyFill="1" applyBorder="1" applyAlignment="1">
      <alignment horizontal="center" vertical="center" wrapText="1"/>
    </xf>
    <xf numFmtId="4" fontId="55" fillId="49" borderId="8" xfId="0" applyNumberFormat="1" applyFont="1" applyFill="1" applyBorder="1"/>
    <xf numFmtId="4" fontId="55" fillId="0" borderId="8" xfId="0" applyNumberFormat="1" applyFont="1" applyBorder="1"/>
    <xf numFmtId="4" fontId="55" fillId="0" borderId="22" xfId="0" applyNumberFormat="1" applyFont="1" applyBorder="1"/>
    <xf numFmtId="0" fontId="66" fillId="0" borderId="8" xfId="0" applyFont="1" applyBorder="1" applyAlignment="1">
      <alignment horizontal="center" vertical="center" wrapText="1"/>
    </xf>
    <xf numFmtId="4" fontId="59" fillId="49" borderId="8" xfId="0" applyNumberFormat="1" applyFont="1" applyFill="1" applyBorder="1" applyAlignment="1">
      <alignment horizontal="center" vertical="center" wrapText="1"/>
    </xf>
    <xf numFmtId="170" fontId="59" fillId="49" borderId="8" xfId="71" applyNumberFormat="1" applyFont="1" applyFill="1" applyBorder="1" applyAlignment="1">
      <alignment horizontal="center" vertical="center" wrapText="1"/>
    </xf>
    <xf numFmtId="172" fontId="59" fillId="49" borderId="8" xfId="0" quotePrefix="1" applyNumberFormat="1" applyFont="1" applyFill="1" applyBorder="1" applyAlignment="1">
      <alignment horizontal="center" vertical="center" wrapText="1"/>
    </xf>
    <xf numFmtId="172" fontId="55" fillId="49" borderId="8" xfId="0" applyNumberFormat="1" applyFont="1" applyFill="1" applyBorder="1" applyAlignment="1">
      <alignment horizontal="center" vertical="center" wrapText="1"/>
    </xf>
    <xf numFmtId="4" fontId="55" fillId="49" borderId="8" xfId="0" applyNumberFormat="1" applyFont="1" applyFill="1" applyBorder="1" applyAlignment="1">
      <alignment horizontal="center" vertical="center" wrapText="1"/>
    </xf>
    <xf numFmtId="4" fontId="68" fillId="49" borderId="8" xfId="0" applyNumberFormat="1" applyFont="1" applyFill="1" applyBorder="1" applyAlignment="1">
      <alignment horizontal="center" vertical="center"/>
    </xf>
    <xf numFmtId="170" fontId="55" fillId="49" borderId="8" xfId="71" applyNumberFormat="1" applyFont="1" applyFill="1" applyBorder="1" applyAlignment="1">
      <alignment horizontal="center" vertical="center" wrapText="1"/>
    </xf>
    <xf numFmtId="0" fontId="55" fillId="49" borderId="8" xfId="0" applyFont="1" applyFill="1" applyBorder="1" applyAlignment="1">
      <alignment horizontal="center" vertical="center" wrapText="1"/>
    </xf>
    <xf numFmtId="170" fontId="55" fillId="49" borderId="8" xfId="0" applyNumberFormat="1" applyFont="1" applyFill="1" applyBorder="1" applyAlignment="1">
      <alignment horizontal="center" vertical="center" wrapText="1"/>
    </xf>
    <xf numFmtId="4" fontId="59" fillId="49" borderId="8" xfId="0" quotePrefix="1" applyNumberFormat="1" applyFont="1" applyFill="1" applyBorder="1" applyAlignment="1">
      <alignment horizontal="center" vertical="center"/>
    </xf>
    <xf numFmtId="0" fontId="59" fillId="0" borderId="23" xfId="0" applyFont="1" applyBorder="1" applyAlignment="1">
      <alignment horizontal="center" vertical="center"/>
    </xf>
    <xf numFmtId="0" fontId="66" fillId="0" borderId="24" xfId="0" applyFont="1" applyBorder="1" applyAlignment="1">
      <alignment horizontal="center" vertical="center" wrapText="1"/>
    </xf>
    <xf numFmtId="0" fontId="65" fillId="49" borderId="24" xfId="0" applyFont="1" applyFill="1" applyBorder="1" applyAlignment="1">
      <alignment horizontal="center" vertical="center" wrapText="1"/>
    </xf>
    <xf numFmtId="0" fontId="59" fillId="49" borderId="24" xfId="0" applyFont="1" applyFill="1" applyBorder="1" applyAlignment="1">
      <alignment horizontal="center" vertical="center" wrapText="1"/>
    </xf>
    <xf numFmtId="4" fontId="68" fillId="49" borderId="24" xfId="0" applyNumberFormat="1" applyFont="1" applyFill="1" applyBorder="1" applyAlignment="1">
      <alignment horizontal="center" vertical="center" wrapText="1"/>
    </xf>
    <xf numFmtId="4" fontId="68" fillId="49" borderId="24" xfId="0" applyNumberFormat="1" applyFont="1" applyFill="1" applyBorder="1" applyAlignment="1">
      <alignment horizontal="center" vertical="center"/>
    </xf>
    <xf numFmtId="170" fontId="55" fillId="49" borderId="24" xfId="0" applyNumberFormat="1" applyFont="1" applyFill="1" applyBorder="1" applyAlignment="1">
      <alignment horizontal="center" vertical="center" wrapText="1"/>
    </xf>
    <xf numFmtId="171" fontId="59" fillId="49" borderId="24" xfId="0" applyNumberFormat="1" applyFont="1" applyFill="1" applyBorder="1" applyAlignment="1">
      <alignment horizontal="center" vertical="center"/>
    </xf>
    <xf numFmtId="4" fontId="65" fillId="49" borderId="24" xfId="0" applyNumberFormat="1" applyFont="1" applyFill="1" applyBorder="1" applyAlignment="1">
      <alignment horizontal="center" vertical="center"/>
    </xf>
    <xf numFmtId="4" fontId="55" fillId="0" borderId="24" xfId="0" applyNumberFormat="1" applyFont="1" applyBorder="1"/>
    <xf numFmtId="4" fontId="55" fillId="0" borderId="25" xfId="0" applyNumberFormat="1" applyFont="1" applyBorder="1"/>
    <xf numFmtId="0" fontId="51" fillId="0" borderId="0" xfId="65" applyNumberFormat="1" applyFont="1" applyFill="1" applyBorder="1" applyAlignment="1" applyProtection="1">
      <alignment horizontal="center" vertical="center" wrapText="1"/>
    </xf>
    <xf numFmtId="0" fontId="51" fillId="0" borderId="0" xfId="0" applyNumberFormat="1" applyFont="1" applyFill="1" applyBorder="1" applyAlignment="1" applyProtection="1">
      <alignment horizontal="center" vertical="center" wrapText="1"/>
    </xf>
    <xf numFmtId="0" fontId="17" fillId="0" borderId="10" xfId="0" quotePrefix="1" applyFont="1" applyFill="1" applyBorder="1" applyAlignment="1">
      <alignment horizontal="left" vertical="center"/>
    </xf>
    <xf numFmtId="0" fontId="16" fillId="0" borderId="12" xfId="0" applyNumberFormat="1" applyFont="1" applyFill="1" applyBorder="1" applyAlignment="1" applyProtection="1">
      <alignment vertical="center"/>
    </xf>
    <xf numFmtId="0" fontId="17" fillId="46" borderId="10" xfId="0" applyNumberFormat="1" applyFont="1" applyFill="1" applyBorder="1" applyAlignment="1" applyProtection="1">
      <alignment horizontal="left" vertical="center" wrapText="1"/>
    </xf>
    <xf numFmtId="0" fontId="16" fillId="46" borderId="12" xfId="0" applyNumberFormat="1" applyFont="1" applyFill="1" applyBorder="1" applyAlignment="1" applyProtection="1">
      <alignment vertical="center" wrapText="1"/>
    </xf>
    <xf numFmtId="0" fontId="16" fillId="46" borderId="12" xfId="0" applyNumberFormat="1" applyFont="1" applyFill="1" applyBorder="1" applyAlignment="1" applyProtection="1">
      <alignment vertical="center"/>
    </xf>
    <xf numFmtId="0" fontId="20" fillId="0" borderId="8" xfId="0" quotePrefix="1" applyFont="1" applyBorder="1" applyAlignment="1">
      <alignment horizontal="center" vertical="center" wrapText="1"/>
    </xf>
    <xf numFmtId="0" fontId="50" fillId="0" borderId="8" xfId="0" quotePrefix="1" applyFont="1" applyBorder="1" applyAlignment="1">
      <alignment horizontal="center" wrapText="1"/>
    </xf>
    <xf numFmtId="0" fontId="50" fillId="0" borderId="10" xfId="0" quotePrefix="1" applyFont="1" applyBorder="1" applyAlignment="1">
      <alignment horizontal="center" wrapText="1"/>
    </xf>
    <xf numFmtId="0" fontId="51" fillId="0" borderId="0" xfId="65" applyNumberFormat="1" applyFont="1" applyFill="1" applyBorder="1" applyAlignment="1" applyProtection="1">
      <alignment horizontal="center" vertical="center" wrapText="1"/>
    </xf>
    <xf numFmtId="0" fontId="51" fillId="0" borderId="0" xfId="65" applyNumberFormat="1" applyFont="1" applyFill="1" applyBorder="1" applyAlignment="1" applyProtection="1">
      <alignment horizontal="center" vertical="center"/>
    </xf>
    <xf numFmtId="0" fontId="17" fillId="0" borderId="10" xfId="0" applyNumberFormat="1" applyFont="1" applyFill="1" applyBorder="1" applyAlignment="1" applyProtection="1">
      <alignment horizontal="left" vertical="center" wrapText="1"/>
    </xf>
    <xf numFmtId="0" fontId="16" fillId="0" borderId="12" xfId="0" applyNumberFormat="1" applyFont="1" applyFill="1" applyBorder="1" applyAlignment="1" applyProtection="1">
      <alignment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top" wrapText="1"/>
    </xf>
    <xf numFmtId="0" fontId="17" fillId="0" borderId="10" xfId="0" quotePrefix="1" applyNumberFormat="1" applyFont="1" applyFill="1" applyBorder="1" applyAlignment="1" applyProtection="1">
      <alignment horizontal="left" vertical="center" wrapText="1"/>
    </xf>
    <xf numFmtId="0" fontId="17" fillId="0" borderId="10" xfId="0" quotePrefix="1" applyFont="1" applyBorder="1" applyAlignment="1">
      <alignment horizontal="left" vertical="center"/>
    </xf>
    <xf numFmtId="0" fontId="17" fillId="46" borderId="10" xfId="0" quotePrefix="1" applyNumberFormat="1" applyFont="1" applyFill="1" applyBorder="1" applyAlignment="1" applyProtection="1">
      <alignment horizontal="left" vertical="center" wrapText="1"/>
    </xf>
    <xf numFmtId="0" fontId="17" fillId="0" borderId="12" xfId="0" applyNumberFormat="1" applyFont="1" applyFill="1" applyBorder="1" applyAlignment="1" applyProtection="1">
      <alignment horizontal="left" vertical="center" wrapText="1"/>
    </xf>
    <xf numFmtId="0" fontId="20" fillId="46" borderId="10" xfId="0" quotePrefix="1" applyFont="1" applyFill="1" applyBorder="1" applyAlignment="1">
      <alignment horizontal="left" wrapText="1"/>
    </xf>
    <xf numFmtId="0" fontId="20" fillId="46" borderId="12" xfId="0" quotePrefix="1" applyFont="1" applyFill="1" applyBorder="1" applyAlignment="1">
      <alignment horizontal="left" wrapText="1"/>
    </xf>
    <xf numFmtId="0" fontId="20" fillId="46" borderId="6" xfId="0" quotePrefix="1" applyFont="1" applyFill="1" applyBorder="1" applyAlignment="1">
      <alignment horizontal="left" wrapText="1"/>
    </xf>
    <xf numFmtId="0" fontId="20" fillId="46" borderId="8" xfId="0" quotePrefix="1" applyFont="1" applyFill="1" applyBorder="1" applyAlignment="1">
      <alignment horizontal="left" vertical="center" wrapText="1"/>
    </xf>
    <xf numFmtId="0" fontId="42" fillId="54" borderId="10" xfId="0" applyFont="1" applyFill="1" applyBorder="1" applyAlignment="1">
      <alignment horizontal="center" vertical="center" wrapText="1"/>
    </xf>
    <xf numFmtId="0" fontId="42" fillId="54" borderId="12" xfId="0" applyFont="1" applyFill="1" applyBorder="1" applyAlignment="1">
      <alignment horizontal="center" vertical="center" wrapText="1"/>
    </xf>
    <xf numFmtId="0" fontId="42" fillId="54" borderId="6" xfId="0" applyFont="1" applyFill="1" applyBorder="1" applyAlignment="1">
      <alignment horizontal="center" vertical="center" wrapText="1"/>
    </xf>
    <xf numFmtId="0" fontId="51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65" applyNumberFormat="1" applyFont="1" applyFill="1" applyBorder="1" applyAlignment="1" applyProtection="1">
      <alignment horizontal="center" vertical="center" wrapText="1"/>
    </xf>
    <xf numFmtId="0" fontId="20" fillId="46" borderId="10" xfId="0" applyNumberFormat="1" applyFont="1" applyFill="1" applyBorder="1" applyAlignment="1" applyProtection="1">
      <alignment horizontal="center" vertical="center" wrapText="1"/>
    </xf>
    <xf numFmtId="0" fontId="20" fillId="46" borderId="12" xfId="0" applyNumberFormat="1" applyFont="1" applyFill="1" applyBorder="1" applyAlignment="1" applyProtection="1">
      <alignment horizontal="center" vertical="center" wrapText="1"/>
    </xf>
    <xf numFmtId="0" fontId="50" fillId="46" borderId="10" xfId="0" applyNumberFormat="1" applyFont="1" applyFill="1" applyBorder="1" applyAlignment="1" applyProtection="1">
      <alignment horizontal="center" vertical="center" wrapText="1"/>
    </xf>
    <xf numFmtId="0" fontId="50" fillId="46" borderId="12" xfId="0" applyNumberFormat="1" applyFont="1" applyFill="1" applyBorder="1" applyAlignment="1" applyProtection="1">
      <alignment horizontal="center" vertical="center" wrapText="1"/>
    </xf>
    <xf numFmtId="0" fontId="20" fillId="46" borderId="6" xfId="0" applyNumberFormat="1" applyFont="1" applyFill="1" applyBorder="1" applyAlignment="1" applyProtection="1">
      <alignment horizontal="center" vertical="center" wrapText="1"/>
    </xf>
    <xf numFmtId="0" fontId="50" fillId="46" borderId="6" xfId="0" applyNumberFormat="1" applyFont="1" applyFill="1" applyBorder="1" applyAlignment="1" applyProtection="1">
      <alignment horizontal="center" vertical="center" wrapText="1"/>
    </xf>
    <xf numFmtId="0" fontId="44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4" fillId="0" borderId="0" xfId="0" applyFont="1" applyBorder="1" applyAlignment="1">
      <alignment horizontal="center" vertical="center"/>
    </xf>
    <xf numFmtId="0" fontId="57" fillId="56" borderId="28" xfId="0" applyFont="1" applyFill="1" applyBorder="1" applyAlignment="1">
      <alignment horizontal="center" vertical="center" wrapText="1"/>
    </xf>
    <xf numFmtId="0" fontId="57" fillId="56" borderId="29" xfId="0" applyFont="1" applyFill="1" applyBorder="1" applyAlignment="1">
      <alignment horizontal="center" vertical="center" wrapText="1"/>
    </xf>
    <xf numFmtId="0" fontId="57" fillId="56" borderId="30" xfId="0" applyFont="1" applyFill="1" applyBorder="1" applyAlignment="1">
      <alignment horizontal="center" vertical="center" wrapText="1"/>
    </xf>
    <xf numFmtId="0" fontId="57" fillId="56" borderId="26" xfId="0" applyFont="1" applyFill="1" applyBorder="1" applyAlignment="1">
      <alignment horizontal="center" vertical="center" wrapText="1"/>
    </xf>
    <xf numFmtId="0" fontId="57" fillId="56" borderId="18" xfId="0" applyFont="1" applyFill="1" applyBorder="1" applyAlignment="1">
      <alignment horizontal="center" vertical="center" wrapText="1"/>
    </xf>
    <xf numFmtId="0" fontId="57" fillId="56" borderId="27" xfId="0" applyFont="1" applyFill="1" applyBorder="1" applyAlignment="1">
      <alignment horizontal="center" vertical="center" wrapText="1"/>
    </xf>
    <xf numFmtId="0" fontId="57" fillId="56" borderId="19" xfId="0" applyFont="1" applyFill="1" applyBorder="1" applyAlignment="1">
      <alignment horizontal="center" vertical="center" wrapText="1"/>
    </xf>
    <xf numFmtId="0" fontId="17" fillId="0" borderId="10" xfId="65" applyFont="1" applyFill="1" applyBorder="1" applyAlignment="1">
      <alignment horizontal="center" wrapText="1"/>
    </xf>
    <xf numFmtId="0" fontId="17" fillId="0" borderId="12" xfId="65" applyFont="1" applyFill="1" applyBorder="1" applyAlignment="1">
      <alignment horizontal="center" wrapText="1"/>
    </xf>
    <xf numFmtId="0" fontId="17" fillId="0" borderId="6" xfId="65" applyFont="1" applyFill="1" applyBorder="1" applyAlignment="1">
      <alignment horizontal="center" wrapText="1"/>
    </xf>
    <xf numFmtId="0" fontId="21" fillId="0" borderId="10" xfId="65" applyFont="1" applyFill="1" applyBorder="1" applyAlignment="1">
      <alignment horizontal="center" wrapText="1"/>
    </xf>
    <xf numFmtId="0" fontId="21" fillId="0" borderId="12" xfId="65" applyFont="1" applyFill="1" applyBorder="1" applyAlignment="1">
      <alignment horizontal="center" wrapText="1"/>
    </xf>
    <xf numFmtId="0" fontId="21" fillId="0" borderId="6" xfId="65" applyFont="1" applyFill="1" applyBorder="1" applyAlignment="1">
      <alignment horizontal="center" wrapText="1"/>
    </xf>
    <xf numFmtId="0" fontId="17" fillId="0" borderId="0" xfId="65" applyFont="1" applyFill="1" applyAlignment="1">
      <alignment horizontal="center" vertical="center" wrapText="1"/>
    </xf>
    <xf numFmtId="0" fontId="34" fillId="54" borderId="8" xfId="0" applyFont="1" applyFill="1" applyBorder="1" applyAlignment="1">
      <alignment horizontal="center" vertical="center" wrapText="1"/>
    </xf>
    <xf numFmtId="4" fontId="17" fillId="0" borderId="0" xfId="65" applyNumberFormat="1" applyFont="1" applyFill="1" applyBorder="1" applyAlignment="1">
      <alignment horizontal="right" vertical="center"/>
    </xf>
    <xf numFmtId="0" fontId="16" fillId="0" borderId="0" xfId="65" applyFont="1" applyFill="1" applyBorder="1"/>
    <xf numFmtId="0" fontId="17" fillId="53" borderId="8" xfId="65" applyNumberFormat="1" applyFont="1" applyFill="1" applyBorder="1" applyAlignment="1" applyProtection="1">
      <alignment horizontal="center" vertical="center" wrapText="1"/>
    </xf>
    <xf numFmtId="0" fontId="16" fillId="53" borderId="8" xfId="65" applyNumberFormat="1" applyFont="1" applyFill="1" applyBorder="1" applyAlignment="1" applyProtection="1">
      <alignment horizontal="center" vertical="center" wrapText="1"/>
    </xf>
    <xf numFmtId="0" fontId="16" fillId="53" borderId="8" xfId="65" applyNumberFormat="1" applyFont="1" applyFill="1" applyBorder="1" applyAlignment="1" applyProtection="1">
      <alignment horizontal="left" vertical="center" wrapText="1"/>
    </xf>
    <xf numFmtId="3" fontId="16" fillId="53" borderId="6" xfId="65" applyNumberFormat="1" applyFont="1" applyFill="1" applyBorder="1" applyAlignment="1">
      <alignment horizontal="right" vertical="center"/>
    </xf>
    <xf numFmtId="4" fontId="16" fillId="53" borderId="6" xfId="65" applyNumberFormat="1" applyFont="1" applyFill="1" applyBorder="1" applyAlignment="1">
      <alignment horizontal="right" vertical="center"/>
    </xf>
    <xf numFmtId="165" fontId="16" fillId="53" borderId="6" xfId="65" applyNumberFormat="1" applyFont="1" applyFill="1" applyBorder="1" applyAlignment="1">
      <alignment horizontal="right" vertical="center"/>
    </xf>
    <xf numFmtId="0" fontId="16" fillId="53" borderId="8" xfId="65" quotePrefix="1" applyFont="1" applyFill="1" applyBorder="1" applyAlignment="1">
      <alignment horizontal="center" vertical="center"/>
    </xf>
  </cellXfs>
  <cellStyles count="72">
    <cellStyle name="Accent1 - 20%" xfId="2"/>
    <cellStyle name="Accent1 - 40%" xfId="3"/>
    <cellStyle name="Accent1 - 60%" xfId="4"/>
    <cellStyle name="Accent2 - 20%" xfId="5"/>
    <cellStyle name="Accent2 - 40%" xfId="6"/>
    <cellStyle name="Accent2 - 60%" xfId="7"/>
    <cellStyle name="Accent3 - 20%" xfId="8"/>
    <cellStyle name="Accent3 - 40%" xfId="9"/>
    <cellStyle name="Accent3 - 60%" xfId="10"/>
    <cellStyle name="Accent4 - 20%" xfId="11"/>
    <cellStyle name="Accent4 - 40%" xfId="12"/>
    <cellStyle name="Accent4 - 60%" xfId="13"/>
    <cellStyle name="Accent5 - 20%" xfId="14"/>
    <cellStyle name="Accent5 - 40%" xfId="15"/>
    <cellStyle name="Accent5 - 60%" xfId="16"/>
    <cellStyle name="Accent6 - 20%" xfId="17"/>
    <cellStyle name="Accent6 - 40%" xfId="18"/>
    <cellStyle name="Accent6 - 60%" xfId="19"/>
    <cellStyle name="Emphasis 1" xfId="20"/>
    <cellStyle name="Emphasis 2" xfId="21"/>
    <cellStyle name="Emphasis 3" xfId="22"/>
    <cellStyle name="Normalno" xfId="0" builtinId="0"/>
    <cellStyle name="Normalno 2" xfId="1"/>
    <cellStyle name="Normalno 2 2" xfId="68"/>
    <cellStyle name="Normalno 3" xfId="65"/>
    <cellStyle name="Normalno 3 2" xfId="66"/>
    <cellStyle name="Normalno 3 3" xfId="70"/>
    <cellStyle name="Normalno 4" xfId="69"/>
    <cellStyle name="Obično_List4" xfId="67"/>
    <cellStyle name="SAPBEXaggData" xfId="23"/>
    <cellStyle name="SAPBEXaggDataEmph" xfId="24"/>
    <cellStyle name="SAPBEXaggItem" xfId="25"/>
    <cellStyle name="SAPBEXaggItemX" xfId="26"/>
    <cellStyle name="SAPBEXchaText" xfId="27"/>
    <cellStyle name="SAPBEXexcBad7" xfId="28"/>
    <cellStyle name="SAPBEXexcBad8" xfId="29"/>
    <cellStyle name="SAPBEXexcBad9" xfId="30"/>
    <cellStyle name="SAPBEXexcCritical4" xfId="31"/>
    <cellStyle name="SAPBEXexcCritical5" xfId="32"/>
    <cellStyle name="SAPBEXexcCritical6" xfId="33"/>
    <cellStyle name="SAPBEXexcGood1" xfId="34"/>
    <cellStyle name="SAPBEXexcGood2" xfId="35"/>
    <cellStyle name="SAPBEXexcGood3" xfId="36"/>
    <cellStyle name="SAPBEXfilterDrill" xfId="37"/>
    <cellStyle name="SAPBEXfilterItem" xfId="38"/>
    <cellStyle name="SAPBEXfilterText" xfId="39"/>
    <cellStyle name="SAPBEXformats" xfId="40"/>
    <cellStyle name="SAPBEXheaderItem" xfId="41"/>
    <cellStyle name="SAPBEXheaderText" xfId="42"/>
    <cellStyle name="SAPBEXHLevel0" xfId="43"/>
    <cellStyle name="SAPBEXHLevel0X" xfId="44"/>
    <cellStyle name="SAPBEXHLevel1" xfId="45"/>
    <cellStyle name="SAPBEXHLevel1X" xfId="46"/>
    <cellStyle name="SAPBEXHLevel2" xfId="47"/>
    <cellStyle name="SAPBEXHLevel2X" xfId="48"/>
    <cellStyle name="SAPBEXHLevel3" xfId="49"/>
    <cellStyle name="SAPBEXHLevel3X" xfId="50"/>
    <cellStyle name="SAPBEXinputData" xfId="51"/>
    <cellStyle name="SAPBEXItemHeader" xfId="52"/>
    <cellStyle name="SAPBEXresData" xfId="53"/>
    <cellStyle name="SAPBEXresDataEmph" xfId="54"/>
    <cellStyle name="SAPBEXresItem" xfId="55"/>
    <cellStyle name="SAPBEXresItemX" xfId="56"/>
    <cellStyle name="SAPBEXstdData" xfId="57"/>
    <cellStyle name="SAPBEXstdDataEmph" xfId="58"/>
    <cellStyle name="SAPBEXstdItem" xfId="59"/>
    <cellStyle name="SAPBEXstdItemX" xfId="60"/>
    <cellStyle name="SAPBEXtitle" xfId="61"/>
    <cellStyle name="SAPBEXunassignedItem" xfId="62"/>
    <cellStyle name="SAPBEXundefined" xfId="63"/>
    <cellStyle name="Sheet Title" xfId="64"/>
    <cellStyle name="Zarez 2" xfId="71"/>
  </cellStyles>
  <dxfs count="0"/>
  <tableStyles count="0" defaultTableStyle="TableStyleMedium2" defaultPivotStyle="PivotStyleLight16"/>
  <colors>
    <mruColors>
      <color rgb="FFD4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zmo-fs2\hzmo-fs2\RASHODIHZMO%20on%20Ljiljana%20Hajduk%20(Pcibm350006)\RashodiHZMO2004\Kapitalni%20izdaci%20po%20PS%201-09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jelovar"/>
      <sheetName val="Dubrovnik"/>
      <sheetName val="Gospić"/>
      <sheetName val="Karlovac"/>
      <sheetName val="Koprivnica"/>
      <sheetName val="Osijek"/>
      <sheetName val="Pula"/>
      <sheetName val="Rijeka"/>
      <sheetName val="Sisak"/>
      <sheetName val="Slav.Brod"/>
      <sheetName val="Požega"/>
      <sheetName val="Split"/>
      <sheetName val="Šibenik"/>
      <sheetName val="Varaždin"/>
      <sheetName val="Virovitica"/>
      <sheetName val="Vukovar"/>
      <sheetName val="Zabok"/>
      <sheetName val="Zadar"/>
      <sheetName val="Zagreb"/>
      <sheetName val="SS"/>
      <sheetName val="Ukupno"/>
      <sheetName val="za izvješta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V31"/>
  <sheetViews>
    <sheetView zoomScaleNormal="100" workbookViewId="0">
      <selection activeCell="T23" sqref="T23"/>
    </sheetView>
  </sheetViews>
  <sheetFormatPr defaultRowHeight="12.75"/>
  <cols>
    <col min="1" max="4" width="9.140625" style="11"/>
    <col min="5" max="5" width="22.28515625" style="11" customWidth="1"/>
    <col min="6" max="6" width="25.85546875" style="38" hidden="1" customWidth="1"/>
    <col min="7" max="7" width="23.7109375" style="38" hidden="1" customWidth="1"/>
    <col min="8" max="8" width="23.7109375" style="11" customWidth="1"/>
    <col min="9" max="9" width="23.7109375" style="11" hidden="1" customWidth="1"/>
    <col min="10" max="10" width="23.7109375" style="11" customWidth="1"/>
    <col min="11" max="11" width="10.28515625" style="11" hidden="1" customWidth="1"/>
    <col min="12" max="12" width="11.42578125" style="11" customWidth="1"/>
    <col min="13" max="254" width="9.140625" style="11"/>
    <col min="255" max="255" width="18.28515625" style="11" customWidth="1"/>
    <col min="256" max="259" width="15.7109375" style="11" customWidth="1"/>
    <col min="260" max="260" width="16.140625" style="11" customWidth="1"/>
    <col min="261" max="261" width="16.5703125" style="11" customWidth="1"/>
    <col min="262" max="510" width="9.140625" style="11"/>
    <col min="511" max="511" width="18.28515625" style="11" customWidth="1"/>
    <col min="512" max="515" width="15.7109375" style="11" customWidth="1"/>
    <col min="516" max="516" width="16.140625" style="11" customWidth="1"/>
    <col min="517" max="517" width="16.5703125" style="11" customWidth="1"/>
    <col min="518" max="766" width="9.140625" style="11"/>
    <col min="767" max="767" width="18.28515625" style="11" customWidth="1"/>
    <col min="768" max="771" width="15.7109375" style="11" customWidth="1"/>
    <col min="772" max="772" width="16.140625" style="11" customWidth="1"/>
    <col min="773" max="773" width="16.5703125" style="11" customWidth="1"/>
    <col min="774" max="1022" width="9.140625" style="11"/>
    <col min="1023" max="1023" width="18.28515625" style="11" customWidth="1"/>
    <col min="1024" max="1027" width="15.7109375" style="11" customWidth="1"/>
    <col min="1028" max="1028" width="16.140625" style="11" customWidth="1"/>
    <col min="1029" max="1029" width="16.5703125" style="11" customWidth="1"/>
    <col min="1030" max="1278" width="9.140625" style="11"/>
    <col min="1279" max="1279" width="18.28515625" style="11" customWidth="1"/>
    <col min="1280" max="1283" width="15.7109375" style="11" customWidth="1"/>
    <col min="1284" max="1284" width="16.140625" style="11" customWidth="1"/>
    <col min="1285" max="1285" width="16.5703125" style="11" customWidth="1"/>
    <col min="1286" max="1534" width="9.140625" style="11"/>
    <col min="1535" max="1535" width="18.28515625" style="11" customWidth="1"/>
    <col min="1536" max="1539" width="15.7109375" style="11" customWidth="1"/>
    <col min="1540" max="1540" width="16.140625" style="11" customWidth="1"/>
    <col min="1541" max="1541" width="16.5703125" style="11" customWidth="1"/>
    <col min="1542" max="1790" width="9.140625" style="11"/>
    <col min="1791" max="1791" width="18.28515625" style="11" customWidth="1"/>
    <col min="1792" max="1795" width="15.7109375" style="11" customWidth="1"/>
    <col min="1796" max="1796" width="16.140625" style="11" customWidth="1"/>
    <col min="1797" max="1797" width="16.5703125" style="11" customWidth="1"/>
    <col min="1798" max="2046" width="9.140625" style="11"/>
    <col min="2047" max="2047" width="18.28515625" style="11" customWidth="1"/>
    <col min="2048" max="2051" width="15.7109375" style="11" customWidth="1"/>
    <col min="2052" max="2052" width="16.140625" style="11" customWidth="1"/>
    <col min="2053" max="2053" width="16.5703125" style="11" customWidth="1"/>
    <col min="2054" max="2302" width="9.140625" style="11"/>
    <col min="2303" max="2303" width="18.28515625" style="11" customWidth="1"/>
    <col min="2304" max="2307" width="15.7109375" style="11" customWidth="1"/>
    <col min="2308" max="2308" width="16.140625" style="11" customWidth="1"/>
    <col min="2309" max="2309" width="16.5703125" style="11" customWidth="1"/>
    <col min="2310" max="2558" width="9.140625" style="11"/>
    <col min="2559" max="2559" width="18.28515625" style="11" customWidth="1"/>
    <col min="2560" max="2563" width="15.7109375" style="11" customWidth="1"/>
    <col min="2564" max="2564" width="16.140625" style="11" customWidth="1"/>
    <col min="2565" max="2565" width="16.5703125" style="11" customWidth="1"/>
    <col min="2566" max="2814" width="9.140625" style="11"/>
    <col min="2815" max="2815" width="18.28515625" style="11" customWidth="1"/>
    <col min="2816" max="2819" width="15.7109375" style="11" customWidth="1"/>
    <col min="2820" max="2820" width="16.140625" style="11" customWidth="1"/>
    <col min="2821" max="2821" width="16.5703125" style="11" customWidth="1"/>
    <col min="2822" max="3070" width="9.140625" style="11"/>
    <col min="3071" max="3071" width="18.28515625" style="11" customWidth="1"/>
    <col min="3072" max="3075" width="15.7109375" style="11" customWidth="1"/>
    <col min="3076" max="3076" width="16.140625" style="11" customWidth="1"/>
    <col min="3077" max="3077" width="16.5703125" style="11" customWidth="1"/>
    <col min="3078" max="3326" width="9.140625" style="11"/>
    <col min="3327" max="3327" width="18.28515625" style="11" customWidth="1"/>
    <col min="3328" max="3331" width="15.7109375" style="11" customWidth="1"/>
    <col min="3332" max="3332" width="16.140625" style="11" customWidth="1"/>
    <col min="3333" max="3333" width="16.5703125" style="11" customWidth="1"/>
    <col min="3334" max="3582" width="9.140625" style="11"/>
    <col min="3583" max="3583" width="18.28515625" style="11" customWidth="1"/>
    <col min="3584" max="3587" width="15.7109375" style="11" customWidth="1"/>
    <col min="3588" max="3588" width="16.140625" style="11" customWidth="1"/>
    <col min="3589" max="3589" width="16.5703125" style="11" customWidth="1"/>
    <col min="3590" max="3838" width="9.140625" style="11"/>
    <col min="3839" max="3839" width="18.28515625" style="11" customWidth="1"/>
    <col min="3840" max="3843" width="15.7109375" style="11" customWidth="1"/>
    <col min="3844" max="3844" width="16.140625" style="11" customWidth="1"/>
    <col min="3845" max="3845" width="16.5703125" style="11" customWidth="1"/>
    <col min="3846" max="4094" width="9.140625" style="11"/>
    <col min="4095" max="4095" width="18.28515625" style="11" customWidth="1"/>
    <col min="4096" max="4099" width="15.7109375" style="11" customWidth="1"/>
    <col min="4100" max="4100" width="16.140625" style="11" customWidth="1"/>
    <col min="4101" max="4101" width="16.5703125" style="11" customWidth="1"/>
    <col min="4102" max="4350" width="9.140625" style="11"/>
    <col min="4351" max="4351" width="18.28515625" style="11" customWidth="1"/>
    <col min="4352" max="4355" width="15.7109375" style="11" customWidth="1"/>
    <col min="4356" max="4356" width="16.140625" style="11" customWidth="1"/>
    <col min="4357" max="4357" width="16.5703125" style="11" customWidth="1"/>
    <col min="4358" max="4606" width="9.140625" style="11"/>
    <col min="4607" max="4607" width="18.28515625" style="11" customWidth="1"/>
    <col min="4608" max="4611" width="15.7109375" style="11" customWidth="1"/>
    <col min="4612" max="4612" width="16.140625" style="11" customWidth="1"/>
    <col min="4613" max="4613" width="16.5703125" style="11" customWidth="1"/>
    <col min="4614" max="4862" width="9.140625" style="11"/>
    <col min="4863" max="4863" width="18.28515625" style="11" customWidth="1"/>
    <col min="4864" max="4867" width="15.7109375" style="11" customWidth="1"/>
    <col min="4868" max="4868" width="16.140625" style="11" customWidth="1"/>
    <col min="4869" max="4869" width="16.5703125" style="11" customWidth="1"/>
    <col min="4870" max="5118" width="9.140625" style="11"/>
    <col min="5119" max="5119" width="18.28515625" style="11" customWidth="1"/>
    <col min="5120" max="5123" width="15.7109375" style="11" customWidth="1"/>
    <col min="5124" max="5124" width="16.140625" style="11" customWidth="1"/>
    <col min="5125" max="5125" width="16.5703125" style="11" customWidth="1"/>
    <col min="5126" max="5374" width="9.140625" style="11"/>
    <col min="5375" max="5375" width="18.28515625" style="11" customWidth="1"/>
    <col min="5376" max="5379" width="15.7109375" style="11" customWidth="1"/>
    <col min="5380" max="5380" width="16.140625" style="11" customWidth="1"/>
    <col min="5381" max="5381" width="16.5703125" style="11" customWidth="1"/>
    <col min="5382" max="5630" width="9.140625" style="11"/>
    <col min="5631" max="5631" width="18.28515625" style="11" customWidth="1"/>
    <col min="5632" max="5635" width="15.7109375" style="11" customWidth="1"/>
    <col min="5636" max="5636" width="16.140625" style="11" customWidth="1"/>
    <col min="5637" max="5637" width="16.5703125" style="11" customWidth="1"/>
    <col min="5638" max="5886" width="9.140625" style="11"/>
    <col min="5887" max="5887" width="18.28515625" style="11" customWidth="1"/>
    <col min="5888" max="5891" width="15.7109375" style="11" customWidth="1"/>
    <col min="5892" max="5892" width="16.140625" style="11" customWidth="1"/>
    <col min="5893" max="5893" width="16.5703125" style="11" customWidth="1"/>
    <col min="5894" max="6142" width="9.140625" style="11"/>
    <col min="6143" max="6143" width="18.28515625" style="11" customWidth="1"/>
    <col min="6144" max="6147" width="15.7109375" style="11" customWidth="1"/>
    <col min="6148" max="6148" width="16.140625" style="11" customWidth="1"/>
    <col min="6149" max="6149" width="16.5703125" style="11" customWidth="1"/>
    <col min="6150" max="6398" width="9.140625" style="11"/>
    <col min="6399" max="6399" width="18.28515625" style="11" customWidth="1"/>
    <col min="6400" max="6403" width="15.7109375" style="11" customWidth="1"/>
    <col min="6404" max="6404" width="16.140625" style="11" customWidth="1"/>
    <col min="6405" max="6405" width="16.5703125" style="11" customWidth="1"/>
    <col min="6406" max="6654" width="9.140625" style="11"/>
    <col min="6655" max="6655" width="18.28515625" style="11" customWidth="1"/>
    <col min="6656" max="6659" width="15.7109375" style="11" customWidth="1"/>
    <col min="6660" max="6660" width="16.140625" style="11" customWidth="1"/>
    <col min="6661" max="6661" width="16.5703125" style="11" customWidth="1"/>
    <col min="6662" max="6910" width="9.140625" style="11"/>
    <col min="6911" max="6911" width="18.28515625" style="11" customWidth="1"/>
    <col min="6912" max="6915" width="15.7109375" style="11" customWidth="1"/>
    <col min="6916" max="6916" width="16.140625" style="11" customWidth="1"/>
    <col min="6917" max="6917" width="16.5703125" style="11" customWidth="1"/>
    <col min="6918" max="7166" width="9.140625" style="11"/>
    <col min="7167" max="7167" width="18.28515625" style="11" customWidth="1"/>
    <col min="7168" max="7171" width="15.7109375" style="11" customWidth="1"/>
    <col min="7172" max="7172" width="16.140625" style="11" customWidth="1"/>
    <col min="7173" max="7173" width="16.5703125" style="11" customWidth="1"/>
    <col min="7174" max="7422" width="9.140625" style="11"/>
    <col min="7423" max="7423" width="18.28515625" style="11" customWidth="1"/>
    <col min="7424" max="7427" width="15.7109375" style="11" customWidth="1"/>
    <col min="7428" max="7428" width="16.140625" style="11" customWidth="1"/>
    <col min="7429" max="7429" width="16.5703125" style="11" customWidth="1"/>
    <col min="7430" max="7678" width="9.140625" style="11"/>
    <col min="7679" max="7679" width="18.28515625" style="11" customWidth="1"/>
    <col min="7680" max="7683" width="15.7109375" style="11" customWidth="1"/>
    <col min="7684" max="7684" width="16.140625" style="11" customWidth="1"/>
    <col min="7685" max="7685" width="16.5703125" style="11" customWidth="1"/>
    <col min="7686" max="7934" width="9.140625" style="11"/>
    <col min="7935" max="7935" width="18.28515625" style="11" customWidth="1"/>
    <col min="7936" max="7939" width="15.7109375" style="11" customWidth="1"/>
    <col min="7940" max="7940" width="16.140625" style="11" customWidth="1"/>
    <col min="7941" max="7941" width="16.5703125" style="11" customWidth="1"/>
    <col min="7942" max="8190" width="9.140625" style="11"/>
    <col min="8191" max="8191" width="18.28515625" style="11" customWidth="1"/>
    <col min="8192" max="8195" width="15.7109375" style="11" customWidth="1"/>
    <col min="8196" max="8196" width="16.140625" style="11" customWidth="1"/>
    <col min="8197" max="8197" width="16.5703125" style="11" customWidth="1"/>
    <col min="8198" max="8446" width="9.140625" style="11"/>
    <col min="8447" max="8447" width="18.28515625" style="11" customWidth="1"/>
    <col min="8448" max="8451" width="15.7109375" style="11" customWidth="1"/>
    <col min="8452" max="8452" width="16.140625" style="11" customWidth="1"/>
    <col min="8453" max="8453" width="16.5703125" style="11" customWidth="1"/>
    <col min="8454" max="8702" width="9.140625" style="11"/>
    <col min="8703" max="8703" width="18.28515625" style="11" customWidth="1"/>
    <col min="8704" max="8707" width="15.7109375" style="11" customWidth="1"/>
    <col min="8708" max="8708" width="16.140625" style="11" customWidth="1"/>
    <col min="8709" max="8709" width="16.5703125" style="11" customWidth="1"/>
    <col min="8710" max="8958" width="9.140625" style="11"/>
    <col min="8959" max="8959" width="18.28515625" style="11" customWidth="1"/>
    <col min="8960" max="8963" width="15.7109375" style="11" customWidth="1"/>
    <col min="8964" max="8964" width="16.140625" style="11" customWidth="1"/>
    <col min="8965" max="8965" width="16.5703125" style="11" customWidth="1"/>
    <col min="8966" max="9214" width="9.140625" style="11"/>
    <col min="9215" max="9215" width="18.28515625" style="11" customWidth="1"/>
    <col min="9216" max="9219" width="15.7109375" style="11" customWidth="1"/>
    <col min="9220" max="9220" width="16.140625" style="11" customWidth="1"/>
    <col min="9221" max="9221" width="16.5703125" style="11" customWidth="1"/>
    <col min="9222" max="9470" width="9.140625" style="11"/>
    <col min="9471" max="9471" width="18.28515625" style="11" customWidth="1"/>
    <col min="9472" max="9475" width="15.7109375" style="11" customWidth="1"/>
    <col min="9476" max="9476" width="16.140625" style="11" customWidth="1"/>
    <col min="9477" max="9477" width="16.5703125" style="11" customWidth="1"/>
    <col min="9478" max="9726" width="9.140625" style="11"/>
    <col min="9727" max="9727" width="18.28515625" style="11" customWidth="1"/>
    <col min="9728" max="9731" width="15.7109375" style="11" customWidth="1"/>
    <col min="9732" max="9732" width="16.140625" style="11" customWidth="1"/>
    <col min="9733" max="9733" width="16.5703125" style="11" customWidth="1"/>
    <col min="9734" max="9982" width="9.140625" style="11"/>
    <col min="9983" max="9983" width="18.28515625" style="11" customWidth="1"/>
    <col min="9984" max="9987" width="15.7109375" style="11" customWidth="1"/>
    <col min="9988" max="9988" width="16.140625" style="11" customWidth="1"/>
    <col min="9989" max="9989" width="16.5703125" style="11" customWidth="1"/>
    <col min="9990" max="10238" width="9.140625" style="11"/>
    <col min="10239" max="10239" width="18.28515625" style="11" customWidth="1"/>
    <col min="10240" max="10243" width="15.7109375" style="11" customWidth="1"/>
    <col min="10244" max="10244" width="16.140625" style="11" customWidth="1"/>
    <col min="10245" max="10245" width="16.5703125" style="11" customWidth="1"/>
    <col min="10246" max="10494" width="9.140625" style="11"/>
    <col min="10495" max="10495" width="18.28515625" style="11" customWidth="1"/>
    <col min="10496" max="10499" width="15.7109375" style="11" customWidth="1"/>
    <col min="10500" max="10500" width="16.140625" style="11" customWidth="1"/>
    <col min="10501" max="10501" width="16.5703125" style="11" customWidth="1"/>
    <col min="10502" max="10750" width="9.140625" style="11"/>
    <col min="10751" max="10751" width="18.28515625" style="11" customWidth="1"/>
    <col min="10752" max="10755" width="15.7109375" style="11" customWidth="1"/>
    <col min="10756" max="10756" width="16.140625" style="11" customWidth="1"/>
    <col min="10757" max="10757" width="16.5703125" style="11" customWidth="1"/>
    <col min="10758" max="11006" width="9.140625" style="11"/>
    <col min="11007" max="11007" width="18.28515625" style="11" customWidth="1"/>
    <col min="11008" max="11011" width="15.7109375" style="11" customWidth="1"/>
    <col min="11012" max="11012" width="16.140625" style="11" customWidth="1"/>
    <col min="11013" max="11013" width="16.5703125" style="11" customWidth="1"/>
    <col min="11014" max="11262" width="9.140625" style="11"/>
    <col min="11263" max="11263" width="18.28515625" style="11" customWidth="1"/>
    <col min="11264" max="11267" width="15.7109375" style="11" customWidth="1"/>
    <col min="11268" max="11268" width="16.140625" style="11" customWidth="1"/>
    <col min="11269" max="11269" width="16.5703125" style="11" customWidth="1"/>
    <col min="11270" max="11518" width="9.140625" style="11"/>
    <col min="11519" max="11519" width="18.28515625" style="11" customWidth="1"/>
    <col min="11520" max="11523" width="15.7109375" style="11" customWidth="1"/>
    <col min="11524" max="11524" width="16.140625" style="11" customWidth="1"/>
    <col min="11525" max="11525" width="16.5703125" style="11" customWidth="1"/>
    <col min="11526" max="11774" width="9.140625" style="11"/>
    <col min="11775" max="11775" width="18.28515625" style="11" customWidth="1"/>
    <col min="11776" max="11779" width="15.7109375" style="11" customWidth="1"/>
    <col min="11780" max="11780" width="16.140625" style="11" customWidth="1"/>
    <col min="11781" max="11781" width="16.5703125" style="11" customWidth="1"/>
    <col min="11782" max="12030" width="9.140625" style="11"/>
    <col min="12031" max="12031" width="18.28515625" style="11" customWidth="1"/>
    <col min="12032" max="12035" width="15.7109375" style="11" customWidth="1"/>
    <col min="12036" max="12036" width="16.140625" style="11" customWidth="1"/>
    <col min="12037" max="12037" width="16.5703125" style="11" customWidth="1"/>
    <col min="12038" max="12286" width="9.140625" style="11"/>
    <col min="12287" max="12287" width="18.28515625" style="11" customWidth="1"/>
    <col min="12288" max="12291" width="15.7109375" style="11" customWidth="1"/>
    <col min="12292" max="12292" width="16.140625" style="11" customWidth="1"/>
    <col min="12293" max="12293" width="16.5703125" style="11" customWidth="1"/>
    <col min="12294" max="12542" width="9.140625" style="11"/>
    <col min="12543" max="12543" width="18.28515625" style="11" customWidth="1"/>
    <col min="12544" max="12547" width="15.7109375" style="11" customWidth="1"/>
    <col min="12548" max="12548" width="16.140625" style="11" customWidth="1"/>
    <col min="12549" max="12549" width="16.5703125" style="11" customWidth="1"/>
    <col min="12550" max="12798" width="9.140625" style="11"/>
    <col min="12799" max="12799" width="18.28515625" style="11" customWidth="1"/>
    <col min="12800" max="12803" width="15.7109375" style="11" customWidth="1"/>
    <col min="12804" max="12804" width="16.140625" style="11" customWidth="1"/>
    <col min="12805" max="12805" width="16.5703125" style="11" customWidth="1"/>
    <col min="12806" max="13054" width="9.140625" style="11"/>
    <col min="13055" max="13055" width="18.28515625" style="11" customWidth="1"/>
    <col min="13056" max="13059" width="15.7109375" style="11" customWidth="1"/>
    <col min="13060" max="13060" width="16.140625" style="11" customWidth="1"/>
    <col min="13061" max="13061" width="16.5703125" style="11" customWidth="1"/>
    <col min="13062" max="13310" width="9.140625" style="11"/>
    <col min="13311" max="13311" width="18.28515625" style="11" customWidth="1"/>
    <col min="13312" max="13315" width="15.7109375" style="11" customWidth="1"/>
    <col min="13316" max="13316" width="16.140625" style="11" customWidth="1"/>
    <col min="13317" max="13317" width="16.5703125" style="11" customWidth="1"/>
    <col min="13318" max="13566" width="9.140625" style="11"/>
    <col min="13567" max="13567" width="18.28515625" style="11" customWidth="1"/>
    <col min="13568" max="13571" width="15.7109375" style="11" customWidth="1"/>
    <col min="13572" max="13572" width="16.140625" style="11" customWidth="1"/>
    <col min="13573" max="13573" width="16.5703125" style="11" customWidth="1"/>
    <col min="13574" max="13822" width="9.140625" style="11"/>
    <col min="13823" max="13823" width="18.28515625" style="11" customWidth="1"/>
    <col min="13824" max="13827" width="15.7109375" style="11" customWidth="1"/>
    <col min="13828" max="13828" width="16.140625" style="11" customWidth="1"/>
    <col min="13829" max="13829" width="16.5703125" style="11" customWidth="1"/>
    <col min="13830" max="14078" width="9.140625" style="11"/>
    <col min="14079" max="14079" width="18.28515625" style="11" customWidth="1"/>
    <col min="14080" max="14083" width="15.7109375" style="11" customWidth="1"/>
    <col min="14084" max="14084" width="16.140625" style="11" customWidth="1"/>
    <col min="14085" max="14085" width="16.5703125" style="11" customWidth="1"/>
    <col min="14086" max="14334" width="9.140625" style="11"/>
    <col min="14335" max="14335" width="18.28515625" style="11" customWidth="1"/>
    <col min="14336" max="14339" width="15.7109375" style="11" customWidth="1"/>
    <col min="14340" max="14340" width="16.140625" style="11" customWidth="1"/>
    <col min="14341" max="14341" width="16.5703125" style="11" customWidth="1"/>
    <col min="14342" max="14590" width="9.140625" style="11"/>
    <col min="14591" max="14591" width="18.28515625" style="11" customWidth="1"/>
    <col min="14592" max="14595" width="15.7109375" style="11" customWidth="1"/>
    <col min="14596" max="14596" width="16.140625" style="11" customWidth="1"/>
    <col min="14597" max="14597" width="16.5703125" style="11" customWidth="1"/>
    <col min="14598" max="14846" width="9.140625" style="11"/>
    <col min="14847" max="14847" width="18.28515625" style="11" customWidth="1"/>
    <col min="14848" max="14851" width="15.7109375" style="11" customWidth="1"/>
    <col min="14852" max="14852" width="16.140625" style="11" customWidth="1"/>
    <col min="14853" max="14853" width="16.5703125" style="11" customWidth="1"/>
    <col min="14854" max="15102" width="9.140625" style="11"/>
    <col min="15103" max="15103" width="18.28515625" style="11" customWidth="1"/>
    <col min="15104" max="15107" width="15.7109375" style="11" customWidth="1"/>
    <col min="15108" max="15108" width="16.140625" style="11" customWidth="1"/>
    <col min="15109" max="15109" width="16.5703125" style="11" customWidth="1"/>
    <col min="15110" max="15358" width="9.140625" style="11"/>
    <col min="15359" max="15359" width="18.28515625" style="11" customWidth="1"/>
    <col min="15360" max="15363" width="15.7109375" style="11" customWidth="1"/>
    <col min="15364" max="15364" width="16.140625" style="11" customWidth="1"/>
    <col min="15365" max="15365" width="16.5703125" style="11" customWidth="1"/>
    <col min="15366" max="15614" width="9.140625" style="11"/>
    <col min="15615" max="15615" width="18.28515625" style="11" customWidth="1"/>
    <col min="15616" max="15619" width="15.7109375" style="11" customWidth="1"/>
    <col min="15620" max="15620" width="16.140625" style="11" customWidth="1"/>
    <col min="15621" max="15621" width="16.5703125" style="11" customWidth="1"/>
    <col min="15622" max="15870" width="9.140625" style="11"/>
    <col min="15871" max="15871" width="18.28515625" style="11" customWidth="1"/>
    <col min="15872" max="15875" width="15.7109375" style="11" customWidth="1"/>
    <col min="15876" max="15876" width="16.140625" style="11" customWidth="1"/>
    <col min="15877" max="15877" width="16.5703125" style="11" customWidth="1"/>
    <col min="15878" max="16126" width="9.140625" style="11"/>
    <col min="16127" max="16127" width="18.28515625" style="11" customWidth="1"/>
    <col min="16128" max="16131" width="15.7109375" style="11" customWidth="1"/>
    <col min="16132" max="16132" width="16.140625" style="11" customWidth="1"/>
    <col min="16133" max="16133" width="16.5703125" style="11" customWidth="1"/>
    <col min="16134" max="16384" width="9.140625" style="11"/>
  </cols>
  <sheetData>
    <row r="1" spans="1:12" s="256" customFormat="1" ht="28.5" customHeight="1">
      <c r="A1" s="443" t="s">
        <v>374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</row>
    <row r="2" spans="1:12" s="256" customFormat="1" ht="15.75">
      <c r="A2" s="257"/>
      <c r="B2" s="257"/>
      <c r="C2" s="257"/>
      <c r="D2" s="257"/>
      <c r="E2" s="257"/>
      <c r="F2" s="258"/>
      <c r="G2" s="258"/>
    </row>
    <row r="3" spans="1:12" s="256" customFormat="1" ht="15.75" customHeight="1">
      <c r="A3" s="443" t="s">
        <v>294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</row>
    <row r="4" spans="1:12" s="256" customFormat="1" ht="15.75">
      <c r="A4" s="257"/>
      <c r="B4" s="257"/>
      <c r="C4" s="257"/>
      <c r="D4" s="257"/>
      <c r="E4" s="257"/>
      <c r="F4" s="259"/>
      <c r="G4" s="259"/>
    </row>
    <row r="5" spans="1:12" s="256" customFormat="1" ht="15.75" customHeight="1">
      <c r="A5" s="443" t="s">
        <v>376</v>
      </c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</row>
    <row r="6" spans="1:12" ht="15.75" customHeight="1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</row>
    <row r="7" spans="1:12">
      <c r="A7" s="447" t="s">
        <v>375</v>
      </c>
      <c r="B7" s="447"/>
      <c r="C7" s="447"/>
      <c r="D7" s="447"/>
      <c r="E7" s="447"/>
      <c r="L7" s="232"/>
    </row>
    <row r="8" spans="1:12" customFormat="1" ht="38.25">
      <c r="A8" s="440" t="s">
        <v>377</v>
      </c>
      <c r="B8" s="440"/>
      <c r="C8" s="440"/>
      <c r="D8" s="440"/>
      <c r="E8" s="440"/>
      <c r="F8" s="239" t="s">
        <v>410</v>
      </c>
      <c r="G8" s="239" t="s">
        <v>378</v>
      </c>
      <c r="H8" s="239" t="s">
        <v>420</v>
      </c>
      <c r="I8" s="239" t="s">
        <v>417</v>
      </c>
      <c r="J8" s="239" t="s">
        <v>381</v>
      </c>
      <c r="K8" s="239" t="s">
        <v>382</v>
      </c>
      <c r="L8" s="239" t="s">
        <v>383</v>
      </c>
    </row>
    <row r="9" spans="1:12" customFormat="1" ht="15">
      <c r="A9" s="441">
        <v>1</v>
      </c>
      <c r="B9" s="441"/>
      <c r="C9" s="441"/>
      <c r="D9" s="441"/>
      <c r="E9" s="442"/>
      <c r="F9" s="240">
        <v>2</v>
      </c>
      <c r="G9" s="241">
        <v>2</v>
      </c>
      <c r="H9" s="241">
        <v>3</v>
      </c>
      <c r="I9" s="241"/>
      <c r="J9" s="241">
        <v>4</v>
      </c>
      <c r="K9" s="241" t="s">
        <v>418</v>
      </c>
      <c r="L9" s="241" t="s">
        <v>419</v>
      </c>
    </row>
    <row r="10" spans="1:12" customFormat="1" ht="15" customHeight="1">
      <c r="A10" s="445" t="s">
        <v>385</v>
      </c>
      <c r="B10" s="446"/>
      <c r="C10" s="446"/>
      <c r="D10" s="446"/>
      <c r="E10" s="436"/>
      <c r="F10" s="242">
        <f>'Račun prih i rash s izvorima'!E9</f>
        <v>23467684832.540001</v>
      </c>
      <c r="G10" s="305">
        <f>'Račun prih i rash s izvorima'!F9</f>
        <v>3114697037.9640322</v>
      </c>
      <c r="H10" s="305">
        <f>'Račun prih i rash s izvorima'!G9</f>
        <v>7227383106</v>
      </c>
      <c r="I10" s="305">
        <f>'Račun prih i rash s izvorima'!H9</f>
        <v>7227383106</v>
      </c>
      <c r="J10" s="305">
        <f>'Račun prih i rash s izvorima'!I9</f>
        <v>3518279761.7500005</v>
      </c>
      <c r="K10" s="252">
        <f>J10/G10*100</f>
        <v>112.95736692419294</v>
      </c>
      <c r="L10" s="252">
        <f>J10/H10*100</f>
        <v>48.679857012550073</v>
      </c>
    </row>
    <row r="11" spans="1:12" customFormat="1" ht="15">
      <c r="A11" s="435" t="s">
        <v>386</v>
      </c>
      <c r="B11" s="436"/>
      <c r="C11" s="436"/>
      <c r="D11" s="436"/>
      <c r="E11" s="436"/>
      <c r="F11" s="242">
        <f>'Račun prih i rash s izvorima'!E37</f>
        <v>8270749.1699999999</v>
      </c>
      <c r="G11" s="305">
        <f>'Račun prih i rash s izvorima'!F37</f>
        <v>1097717.0575353373</v>
      </c>
      <c r="H11" s="305">
        <f>'Račun prih i rash s izvorima'!G37</f>
        <v>1600000</v>
      </c>
      <c r="I11" s="305">
        <f>'Račun prih i rash s izvorima'!H37</f>
        <v>1600000</v>
      </c>
      <c r="J11" s="305">
        <f>'Račun prih i rash s izvorima'!I37</f>
        <v>520429.38</v>
      </c>
      <c r="K11" s="252">
        <f t="shared" ref="K11:K15" si="0">J11/G11*100</f>
        <v>47.410156964172579</v>
      </c>
      <c r="L11" s="252">
        <f>J11/H11*100</f>
        <v>32.526836250000002</v>
      </c>
    </row>
    <row r="12" spans="1:12" customFormat="1" ht="15" customHeight="1">
      <c r="A12" s="437" t="s">
        <v>316</v>
      </c>
      <c r="B12" s="438"/>
      <c r="C12" s="438"/>
      <c r="D12" s="438"/>
      <c r="E12" s="439"/>
      <c r="F12" s="243">
        <f t="shared" ref="F12:J12" si="1">F10+F11</f>
        <v>23475955581.709999</v>
      </c>
      <c r="G12" s="306">
        <f t="shared" si="1"/>
        <v>3115794755.0215673</v>
      </c>
      <c r="H12" s="306">
        <f t="shared" si="1"/>
        <v>7228983106</v>
      </c>
      <c r="I12" s="306">
        <f t="shared" ref="I12" si="2">I10+I11</f>
        <v>7228983106</v>
      </c>
      <c r="J12" s="306">
        <f t="shared" si="1"/>
        <v>3518800191.1300006</v>
      </c>
      <c r="K12" s="253">
        <f t="shared" si="0"/>
        <v>112.93427416741524</v>
      </c>
      <c r="L12" s="253">
        <f t="shared" ref="L12:L15" si="3">J12/H12*100</f>
        <v>48.676281843976419</v>
      </c>
    </row>
    <row r="13" spans="1:12" customFormat="1" ht="15" customHeight="1">
      <c r="A13" s="449" t="s">
        <v>387</v>
      </c>
      <c r="B13" s="446"/>
      <c r="C13" s="446"/>
      <c r="D13" s="446"/>
      <c r="E13" s="446"/>
      <c r="F13" s="242">
        <f>'Račun prih i rash s izvorima'!E50</f>
        <v>23432245143.920002</v>
      </c>
      <c r="G13" s="305">
        <f>'Račun prih i rash s izvorima'!F50</f>
        <v>3109993382.9610457</v>
      </c>
      <c r="H13" s="305">
        <f>'Račun prih i rash s izvorima'!G50</f>
        <v>7218440106</v>
      </c>
      <c r="I13" s="305">
        <f>'Račun prih i rash s izvorima'!H50</f>
        <v>7218440106</v>
      </c>
      <c r="J13" s="312">
        <f>'Račun prih i rash s izvorima'!I50</f>
        <v>3515977308.7799997</v>
      </c>
      <c r="K13" s="254">
        <f t="shared" si="0"/>
        <v>113.05417329963623</v>
      </c>
      <c r="L13" s="254">
        <f t="shared" si="3"/>
        <v>48.708270168474535</v>
      </c>
    </row>
    <row r="14" spans="1:12" customFormat="1" ht="15">
      <c r="A14" s="450" t="s">
        <v>388</v>
      </c>
      <c r="B14" s="436"/>
      <c r="C14" s="436"/>
      <c r="D14" s="436"/>
      <c r="E14" s="436"/>
      <c r="F14" s="244">
        <f>'Račun prih i rash s izvorima'!E183</f>
        <v>34046300.229999997</v>
      </c>
      <c r="G14" s="307">
        <f>'Račun prih i rash s izvorima'!F183</f>
        <v>4518720.5826531285</v>
      </c>
      <c r="H14" s="307">
        <f>'Račun prih i rash s izvorima'!G183</f>
        <v>10945000</v>
      </c>
      <c r="I14" s="307">
        <f>'Račun prih i rash s izvorima'!H183</f>
        <v>10945000</v>
      </c>
      <c r="J14" s="312">
        <f>'Račun prih i rash s izvorima'!I183</f>
        <v>2099425.52</v>
      </c>
      <c r="K14" s="252">
        <f t="shared" si="0"/>
        <v>46.460618256846061</v>
      </c>
      <c r="L14" s="252">
        <f t="shared" si="3"/>
        <v>19.181594518044768</v>
      </c>
    </row>
    <row r="15" spans="1:12" customFormat="1" ht="15">
      <c r="A15" s="245" t="s">
        <v>317</v>
      </c>
      <c r="B15" s="246"/>
      <c r="C15" s="246"/>
      <c r="D15" s="246"/>
      <c r="E15" s="246"/>
      <c r="F15" s="243">
        <f>F13+F14</f>
        <v>23466291444.150002</v>
      </c>
      <c r="G15" s="306">
        <f t="shared" ref="G15:J15" si="4">G13+G14</f>
        <v>3114512103.5436988</v>
      </c>
      <c r="H15" s="306">
        <f t="shared" si="4"/>
        <v>7229385106</v>
      </c>
      <c r="I15" s="306">
        <f t="shared" ref="I15" si="5">I13+I14</f>
        <v>7229385106</v>
      </c>
      <c r="J15" s="306">
        <f t="shared" si="4"/>
        <v>3518076734.2999997</v>
      </c>
      <c r="K15" s="253">
        <f t="shared" si="0"/>
        <v>112.95755538394359</v>
      </c>
      <c r="L15" s="253">
        <f t="shared" si="3"/>
        <v>48.663567962096607</v>
      </c>
    </row>
    <row r="16" spans="1:12" customFormat="1" ht="15">
      <c r="A16" s="451" t="s">
        <v>318</v>
      </c>
      <c r="B16" s="438"/>
      <c r="C16" s="438"/>
      <c r="D16" s="438"/>
      <c r="E16" s="438"/>
      <c r="F16" s="247">
        <f t="shared" ref="F16:J16" si="6">F12-F15</f>
        <v>9664137.5599975586</v>
      </c>
      <c r="G16" s="308">
        <f t="shared" si="6"/>
        <v>1282651.477868557</v>
      </c>
      <c r="H16" s="308">
        <f t="shared" si="6"/>
        <v>-402000</v>
      </c>
      <c r="I16" s="308">
        <f t="shared" ref="I16" si="7">I12-I15</f>
        <v>-402000</v>
      </c>
      <c r="J16" s="308">
        <f t="shared" si="6"/>
        <v>723456.83000087738</v>
      </c>
      <c r="K16" s="255"/>
      <c r="L16" s="255"/>
    </row>
    <row r="17" spans="1:48" ht="18">
      <c r="A17" s="12"/>
      <c r="B17" s="46"/>
      <c r="C17" s="46"/>
      <c r="D17" s="46"/>
      <c r="E17" s="46"/>
      <c r="F17" s="145"/>
      <c r="G17" s="309"/>
      <c r="H17" s="313"/>
      <c r="I17" s="313"/>
      <c r="J17" s="313"/>
    </row>
    <row r="18" spans="1:48">
      <c r="A18" s="447" t="s">
        <v>384</v>
      </c>
      <c r="B18" s="447"/>
      <c r="C18" s="447"/>
      <c r="D18" s="447"/>
      <c r="E18" s="447"/>
      <c r="F18" s="145"/>
      <c r="G18" s="309"/>
      <c r="H18" s="313"/>
      <c r="I18" s="313"/>
      <c r="J18" s="314"/>
    </row>
    <row r="19" spans="1:48" customFormat="1" ht="38.25">
      <c r="A19" s="440" t="str">
        <f>A8</f>
        <v>BROJČANA OZNAKA I NAZIV</v>
      </c>
      <c r="B19" s="440"/>
      <c r="C19" s="440"/>
      <c r="D19" s="440"/>
      <c r="E19" s="440"/>
      <c r="F19" s="239" t="str">
        <f>F8</f>
        <v>OSTVARENJE/IZVRŠENJE 
1.-6.2022. KN</v>
      </c>
      <c r="G19" s="310" t="str">
        <f>G8</f>
        <v xml:space="preserve">OSTVARENJE/IZVRŠENJE 
1.-6.2022. </v>
      </c>
      <c r="H19" s="310" t="str">
        <f t="shared" ref="H19:L19" si="8">H8</f>
        <v>REBALANS 2023.</v>
      </c>
      <c r="I19" s="310" t="str">
        <f t="shared" si="8"/>
        <v>TEKUĆI PLAN 2023.</v>
      </c>
      <c r="J19" s="310" t="str">
        <f t="shared" si="8"/>
        <v xml:space="preserve">OSTVARENJE/IZVRŠENJE 
1.-6.2023. </v>
      </c>
      <c r="K19" s="239" t="str">
        <f t="shared" si="8"/>
        <v>INDEKS</v>
      </c>
      <c r="L19" s="239" t="str">
        <f t="shared" si="8"/>
        <v>INDEKS**</v>
      </c>
    </row>
    <row r="20" spans="1:48" customFormat="1" ht="15">
      <c r="A20" s="441">
        <f>A9</f>
        <v>1</v>
      </c>
      <c r="B20" s="441"/>
      <c r="C20" s="441"/>
      <c r="D20" s="441"/>
      <c r="E20" s="442"/>
      <c r="F20" s="240">
        <v>2</v>
      </c>
      <c r="G20" s="315">
        <f>G9</f>
        <v>2</v>
      </c>
      <c r="H20" s="315">
        <f t="shared" ref="H20:K20" si="9">H9</f>
        <v>3</v>
      </c>
      <c r="I20" s="315">
        <f t="shared" si="9"/>
        <v>0</v>
      </c>
      <c r="J20" s="315">
        <f t="shared" si="9"/>
        <v>4</v>
      </c>
      <c r="K20" s="241" t="str">
        <f t="shared" si="9"/>
        <v>5=4/2*100</v>
      </c>
      <c r="L20" s="241" t="str">
        <f>L9</f>
        <v>6=4/3*100</v>
      </c>
    </row>
    <row r="21" spans="1:48" customFormat="1" ht="15.75" customHeight="1">
      <c r="A21" s="445" t="s">
        <v>389</v>
      </c>
      <c r="B21" s="452"/>
      <c r="C21" s="452"/>
      <c r="D21" s="452"/>
      <c r="E21" s="452"/>
      <c r="F21" s="244"/>
      <c r="G21" s="307"/>
      <c r="H21" s="307"/>
      <c r="I21" s="307"/>
      <c r="J21" s="307"/>
      <c r="K21" s="252"/>
      <c r="L21" s="252"/>
    </row>
    <row r="22" spans="1:48" customFormat="1" ht="15">
      <c r="A22" s="445" t="s">
        <v>390</v>
      </c>
      <c r="B22" s="446"/>
      <c r="C22" s="446"/>
      <c r="D22" s="446"/>
      <c r="E22" s="446"/>
      <c r="F22" s="244"/>
      <c r="G22" s="307"/>
      <c r="H22" s="307"/>
      <c r="I22" s="307"/>
      <c r="J22" s="307"/>
      <c r="K22" s="252"/>
      <c r="L22" s="252"/>
    </row>
    <row r="23" spans="1:48" customFormat="1" ht="15" customHeight="1">
      <c r="A23" s="453" t="s">
        <v>391</v>
      </c>
      <c r="B23" s="454"/>
      <c r="C23" s="454"/>
      <c r="D23" s="454"/>
      <c r="E23" s="455"/>
      <c r="F23" s="248"/>
      <c r="G23" s="311"/>
      <c r="H23" s="311"/>
      <c r="I23" s="311"/>
      <c r="J23" s="311"/>
      <c r="K23" s="253"/>
      <c r="L23" s="253"/>
    </row>
    <row r="24" spans="1:48" s="249" customFormat="1" ht="15" customHeight="1">
      <c r="A24" s="445" t="s">
        <v>319</v>
      </c>
      <c r="B24" s="446"/>
      <c r="C24" s="446"/>
      <c r="D24" s="446"/>
      <c r="E24" s="446"/>
      <c r="F24" s="242">
        <f>'PRIHODI - ne traži se'!D28</f>
        <v>114365037.51000001</v>
      </c>
      <c r="G24" s="305">
        <f>'PRIHODI - ne traži se'!E28</f>
        <v>15178848.962771252</v>
      </c>
      <c r="H24" s="305">
        <f>'PRIHODI - ne traži se'!F28</f>
        <v>17019682</v>
      </c>
      <c r="I24" s="305">
        <f>'PRIHODI - ne traži se'!G28</f>
        <v>17019682</v>
      </c>
      <c r="J24" s="312">
        <f>'PRIHODI - ne traži se'!H28</f>
        <v>17019680.399999999</v>
      </c>
      <c r="K24" s="254">
        <f>J24/G24*100</f>
        <v>112.12760889672006</v>
      </c>
      <c r="L24" s="254">
        <f>K24/H24*100</f>
        <v>6.5881142136921277E-4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</row>
    <row r="25" spans="1:48" s="249" customFormat="1" ht="28.5" customHeight="1">
      <c r="A25" s="445" t="s">
        <v>480</v>
      </c>
      <c r="B25" s="446"/>
      <c r="C25" s="446"/>
      <c r="D25" s="446"/>
      <c r="E25" s="446"/>
      <c r="F25" s="244">
        <f>'PRIHODI - ne traži se'!D29</f>
        <v>-124029175.06999999</v>
      </c>
      <c r="G25" s="307">
        <f>'PRIHODI - ne traži se'!E29</f>
        <v>-16461500.440639723</v>
      </c>
      <c r="H25" s="307">
        <f>'PRIHODI - ne traži se'!F29</f>
        <v>-16617682</v>
      </c>
      <c r="I25" s="307">
        <f>'PRIHODI - ne traži se'!G29</f>
        <v>-16617682</v>
      </c>
      <c r="J25" s="312">
        <f>'PRIHODI - ne traži se'!H29</f>
        <v>-17743137.23</v>
      </c>
      <c r="K25" s="254">
        <f t="shared" ref="K25:L25" si="10">J25/G25*100</f>
        <v>107.78566202990953</v>
      </c>
      <c r="L25" s="254">
        <f t="shared" si="10"/>
        <v>-6.486203191871738E-4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</row>
    <row r="26" spans="1:48" s="251" customFormat="1" ht="15">
      <c r="A26" s="453" t="s">
        <v>320</v>
      </c>
      <c r="B26" s="454"/>
      <c r="C26" s="454"/>
      <c r="D26" s="454"/>
      <c r="E26" s="455"/>
      <c r="F26" s="243">
        <f t="shared" ref="F26:J26" si="11">F24+F25</f>
        <v>-9664137.5599999875</v>
      </c>
      <c r="G26" s="306">
        <f t="shared" si="11"/>
        <v>-1282651.4778684713</v>
      </c>
      <c r="H26" s="306">
        <f t="shared" si="11"/>
        <v>402000</v>
      </c>
      <c r="I26" s="306">
        <f t="shared" ref="I26" si="12">I24+I25</f>
        <v>402000</v>
      </c>
      <c r="J26" s="306">
        <f t="shared" si="11"/>
        <v>-723456.83000000194</v>
      </c>
      <c r="K26" s="253">
        <f t="shared" ref="K26:L26" si="13">J26/G26*100</f>
        <v>56.403227414687343</v>
      </c>
      <c r="L26" s="253">
        <f t="shared" si="13"/>
        <v>1.403065358574312E-2</v>
      </c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X26" s="250"/>
      <c r="Y26" s="250"/>
      <c r="Z26" s="250"/>
      <c r="AA26" s="250"/>
      <c r="AB26" s="250"/>
      <c r="AC26" s="250"/>
      <c r="AD26" s="250"/>
      <c r="AE26" s="250"/>
      <c r="AF26" s="250"/>
      <c r="AG26" s="250"/>
      <c r="AH26" s="250"/>
      <c r="AI26" s="250"/>
      <c r="AJ26" s="250"/>
      <c r="AK26" s="250"/>
      <c r="AL26" s="250"/>
      <c r="AM26" s="250"/>
      <c r="AN26" s="250"/>
      <c r="AO26" s="250"/>
      <c r="AP26" s="250"/>
      <c r="AQ26" s="250"/>
      <c r="AR26" s="250"/>
      <c r="AS26" s="250"/>
      <c r="AT26" s="250"/>
      <c r="AU26" s="250"/>
      <c r="AV26" s="250"/>
    </row>
    <row r="27" spans="1:48" customFormat="1" ht="15">
      <c r="A27" s="456" t="s">
        <v>321</v>
      </c>
      <c r="B27" s="456"/>
      <c r="C27" s="456"/>
      <c r="D27" s="456"/>
      <c r="E27" s="456"/>
      <c r="F27" s="247">
        <f>F16+F26</f>
        <v>-2.428889274597168E-6</v>
      </c>
      <c r="G27" s="308">
        <f>G16+G26</f>
        <v>8.5681676864624023E-8</v>
      </c>
      <c r="H27" s="308">
        <f>H16+H26</f>
        <v>0</v>
      </c>
      <c r="I27" s="308">
        <f>I16+I26</f>
        <v>0</v>
      </c>
      <c r="J27" s="308">
        <f>J16+J26</f>
        <v>8.754432201385498E-7</v>
      </c>
      <c r="K27" s="255"/>
      <c r="L27" s="255"/>
    </row>
    <row r="28" spans="1:48" ht="15.75">
      <c r="A28" s="47"/>
      <c r="B28" s="48"/>
      <c r="C28" s="48"/>
      <c r="D28" s="48"/>
      <c r="E28" s="48"/>
      <c r="F28" s="146"/>
      <c r="G28" s="146"/>
    </row>
    <row r="30" spans="1:48" ht="25.5" customHeight="1">
      <c r="A30" s="448" t="s">
        <v>416</v>
      </c>
      <c r="B30" s="448"/>
      <c r="C30" s="448"/>
      <c r="D30" s="448"/>
      <c r="E30" s="448"/>
      <c r="F30" s="448"/>
      <c r="G30" s="448"/>
      <c r="H30" s="448"/>
      <c r="I30" s="448"/>
      <c r="J30" s="448"/>
      <c r="K30" s="448"/>
      <c r="L30" s="448"/>
    </row>
    <row r="31" spans="1:48" ht="12.75" customHeight="1">
      <c r="A31" s="448"/>
      <c r="B31" s="448"/>
      <c r="C31" s="448"/>
      <c r="D31" s="448"/>
      <c r="E31" s="448"/>
      <c r="F31" s="448"/>
      <c r="G31" s="448"/>
      <c r="H31" s="448"/>
      <c r="I31" s="448"/>
      <c r="J31" s="448"/>
      <c r="K31" s="448"/>
      <c r="L31" s="448"/>
    </row>
  </sheetData>
  <mergeCells count="24">
    <mergeCell ref="A30:L30"/>
    <mergeCell ref="A31:L31"/>
    <mergeCell ref="A13:E13"/>
    <mergeCell ref="A14:E14"/>
    <mergeCell ref="A16:E16"/>
    <mergeCell ref="A21:E21"/>
    <mergeCell ref="A22:E22"/>
    <mergeCell ref="A24:E24"/>
    <mergeCell ref="A25:E25"/>
    <mergeCell ref="A26:E26"/>
    <mergeCell ref="A27:E27"/>
    <mergeCell ref="A20:E20"/>
    <mergeCell ref="A19:E19"/>
    <mergeCell ref="A18:E18"/>
    <mergeCell ref="A23:E23"/>
    <mergeCell ref="A11:E11"/>
    <mergeCell ref="A12:E12"/>
    <mergeCell ref="A8:E8"/>
    <mergeCell ref="A9:E9"/>
    <mergeCell ref="A1:L1"/>
    <mergeCell ref="A3:L3"/>
    <mergeCell ref="A5:L5"/>
    <mergeCell ref="A10:E10"/>
    <mergeCell ref="A7:E7"/>
  </mergeCells>
  <pageMargins left="0.7" right="0.7" top="0.75" bottom="0.75" header="0.3" footer="0.3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1"/>
  <sheetViews>
    <sheetView workbookViewId="0">
      <selection activeCell="M22" sqref="M22"/>
    </sheetView>
  </sheetViews>
  <sheetFormatPr defaultRowHeight="15"/>
  <cols>
    <col min="1" max="1" width="7.42578125" bestFit="1" customWidth="1"/>
    <col min="2" max="2" width="8.42578125" bestFit="1" customWidth="1"/>
    <col min="3" max="3" width="8.42578125" customWidth="1"/>
    <col min="4" max="4" width="5.42578125" bestFit="1" customWidth="1"/>
    <col min="5" max="9" width="25.28515625" customWidth="1"/>
    <col min="10" max="11" width="15.7109375" customWidth="1"/>
  </cols>
  <sheetData>
    <row r="1" spans="1:11" ht="15.75" customHeight="1">
      <c r="A1" s="460" t="s">
        <v>294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</row>
    <row r="2" spans="1:11" ht="18">
      <c r="A2" s="274"/>
      <c r="B2" s="274"/>
      <c r="C2" s="274"/>
      <c r="D2" s="274"/>
      <c r="E2" s="274"/>
      <c r="F2" s="274"/>
      <c r="G2" s="274"/>
      <c r="H2" s="274"/>
      <c r="I2" s="275"/>
      <c r="J2" s="275"/>
      <c r="K2" s="275"/>
    </row>
    <row r="3" spans="1:11" ht="18" customHeight="1">
      <c r="A3" s="460" t="s">
        <v>400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</row>
    <row r="4" spans="1:11" ht="15.75" customHeight="1">
      <c r="A4" s="460" t="s">
        <v>401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</row>
    <row r="5" spans="1:11" ht="18">
      <c r="A5" s="274"/>
      <c r="B5" s="274"/>
      <c r="C5" s="274"/>
      <c r="D5" s="274"/>
      <c r="E5" s="274"/>
      <c r="F5" s="274"/>
      <c r="G5" s="274"/>
      <c r="H5" s="274"/>
      <c r="I5" s="275"/>
      <c r="J5" s="275"/>
      <c r="K5" s="275"/>
    </row>
    <row r="6" spans="1:11" ht="25.5" customHeight="1">
      <c r="A6" s="462" t="s">
        <v>377</v>
      </c>
      <c r="B6" s="463"/>
      <c r="C6" s="463"/>
      <c r="D6" s="463"/>
      <c r="E6" s="466"/>
      <c r="F6" s="261" t="s">
        <v>392</v>
      </c>
      <c r="G6" s="261" t="s">
        <v>379</v>
      </c>
      <c r="H6" s="261" t="s">
        <v>380</v>
      </c>
      <c r="I6" s="261" t="s">
        <v>393</v>
      </c>
      <c r="J6" s="261" t="s">
        <v>382</v>
      </c>
      <c r="K6" s="261" t="s">
        <v>383</v>
      </c>
    </row>
    <row r="7" spans="1:11">
      <c r="A7" s="462">
        <v>1</v>
      </c>
      <c r="B7" s="463"/>
      <c r="C7" s="463"/>
      <c r="D7" s="463"/>
      <c r="E7" s="466"/>
      <c r="F7" s="262">
        <v>2</v>
      </c>
      <c r="G7" s="262">
        <v>3</v>
      </c>
      <c r="H7" s="262">
        <v>4</v>
      </c>
      <c r="I7" s="262">
        <v>5</v>
      </c>
      <c r="J7" s="262" t="s">
        <v>368</v>
      </c>
      <c r="K7" s="262" t="s">
        <v>369</v>
      </c>
    </row>
    <row r="8" spans="1:11" ht="25.5">
      <c r="A8" s="276">
        <v>8</v>
      </c>
      <c r="B8" s="276"/>
      <c r="C8" s="276"/>
      <c r="D8" s="276"/>
      <c r="E8" s="276" t="s">
        <v>329</v>
      </c>
      <c r="F8" s="277"/>
      <c r="G8" s="277"/>
      <c r="H8" s="277"/>
      <c r="I8" s="278"/>
      <c r="J8" s="278"/>
      <c r="K8" s="278"/>
    </row>
    <row r="9" spans="1:11">
      <c r="A9" s="276"/>
      <c r="B9" s="279">
        <v>84</v>
      </c>
      <c r="C9" s="279"/>
      <c r="D9" s="279"/>
      <c r="E9" s="279" t="s">
        <v>330</v>
      </c>
      <c r="F9" s="277"/>
      <c r="G9" s="277"/>
      <c r="H9" s="277"/>
      <c r="I9" s="278"/>
      <c r="J9" s="278"/>
      <c r="K9" s="278"/>
    </row>
    <row r="10" spans="1:11" ht="51">
      <c r="A10" s="280"/>
      <c r="B10" s="280"/>
      <c r="C10" s="280">
        <v>841</v>
      </c>
      <c r="D10" s="280"/>
      <c r="E10" s="281" t="s">
        <v>402</v>
      </c>
      <c r="F10" s="277"/>
      <c r="G10" s="277"/>
      <c r="H10" s="277"/>
      <c r="I10" s="278"/>
      <c r="J10" s="278"/>
      <c r="K10" s="278"/>
    </row>
    <row r="11" spans="1:11" ht="25.5">
      <c r="A11" s="280"/>
      <c r="B11" s="280"/>
      <c r="C11" s="280"/>
      <c r="D11" s="280">
        <v>8413</v>
      </c>
      <c r="E11" s="281" t="s">
        <v>403</v>
      </c>
      <c r="F11" s="277"/>
      <c r="G11" s="277"/>
      <c r="H11" s="277"/>
      <c r="I11" s="278"/>
      <c r="J11" s="278"/>
      <c r="K11" s="278"/>
    </row>
    <row r="12" spans="1:11">
      <c r="A12" s="280"/>
      <c r="B12" s="280"/>
      <c r="C12" s="280"/>
      <c r="D12" s="282" t="s">
        <v>404</v>
      </c>
      <c r="E12" s="283"/>
      <c r="F12" s="277"/>
      <c r="G12" s="277"/>
      <c r="H12" s="277"/>
      <c r="I12" s="278"/>
      <c r="J12" s="278"/>
      <c r="K12" s="278"/>
    </row>
    <row r="13" spans="1:11" ht="25.5">
      <c r="A13" s="284">
        <v>5</v>
      </c>
      <c r="B13" s="285"/>
      <c r="C13" s="285"/>
      <c r="D13" s="285"/>
      <c r="E13" s="286" t="s">
        <v>331</v>
      </c>
      <c r="F13" s="277"/>
      <c r="G13" s="277"/>
      <c r="H13" s="277"/>
      <c r="I13" s="278"/>
      <c r="J13" s="278"/>
      <c r="K13" s="278"/>
    </row>
    <row r="14" spans="1:11" ht="25.5">
      <c r="A14" s="279"/>
      <c r="B14" s="279">
        <v>54</v>
      </c>
      <c r="C14" s="279"/>
      <c r="D14" s="279"/>
      <c r="E14" s="287" t="s">
        <v>332</v>
      </c>
      <c r="F14" s="277"/>
      <c r="G14" s="277"/>
      <c r="H14" s="288"/>
      <c r="I14" s="278"/>
      <c r="J14" s="278"/>
      <c r="K14" s="278"/>
    </row>
    <row r="15" spans="1:11" ht="63.75">
      <c r="A15" s="279"/>
      <c r="B15" s="279"/>
      <c r="C15" s="279">
        <v>541</v>
      </c>
      <c r="D15" s="281"/>
      <c r="E15" s="281" t="s">
        <v>405</v>
      </c>
      <c r="F15" s="277"/>
      <c r="G15" s="277"/>
      <c r="H15" s="288"/>
      <c r="I15" s="278"/>
      <c r="J15" s="278"/>
      <c r="K15" s="278"/>
    </row>
    <row r="16" spans="1:11" ht="38.25">
      <c r="A16" s="279"/>
      <c r="B16" s="279"/>
      <c r="C16" s="279"/>
      <c r="D16" s="281">
        <v>5413</v>
      </c>
      <c r="E16" s="281" t="s">
        <v>406</v>
      </c>
      <c r="F16" s="277"/>
      <c r="G16" s="277"/>
      <c r="H16" s="288"/>
      <c r="I16" s="278"/>
      <c r="J16" s="278"/>
      <c r="K16" s="278"/>
    </row>
    <row r="17" spans="1:11">
      <c r="A17" s="289"/>
      <c r="B17" s="285"/>
      <c r="C17" s="285"/>
      <c r="D17" s="285"/>
      <c r="E17" s="286" t="s">
        <v>404</v>
      </c>
      <c r="F17" s="277"/>
      <c r="G17" s="277"/>
      <c r="H17" s="277"/>
      <c r="I17" s="278"/>
      <c r="J17" s="278"/>
      <c r="K17" s="278"/>
    </row>
    <row r="19" spans="1:11">
      <c r="A19" s="290"/>
      <c r="B19" s="290"/>
      <c r="C19" s="290"/>
      <c r="D19" s="290"/>
      <c r="E19" s="290"/>
      <c r="F19" s="290"/>
      <c r="G19" s="290"/>
      <c r="H19" s="290"/>
      <c r="I19" s="290"/>
      <c r="J19" s="290"/>
      <c r="K19" s="290"/>
    </row>
    <row r="20" spans="1:11">
      <c r="A20" s="290"/>
      <c r="B20" s="290"/>
      <c r="C20" s="290"/>
      <c r="D20" s="290"/>
      <c r="E20" s="290"/>
      <c r="F20" s="290"/>
      <c r="G20" s="290"/>
      <c r="H20" s="290"/>
      <c r="I20" s="290"/>
      <c r="J20" s="290"/>
      <c r="K20" s="290"/>
    </row>
    <row r="21" spans="1:11">
      <c r="A21" s="290"/>
      <c r="B21" s="290"/>
      <c r="C21" s="290"/>
      <c r="D21" s="290"/>
      <c r="E21" s="290"/>
      <c r="F21" s="290"/>
      <c r="G21" s="290"/>
      <c r="H21" s="290"/>
      <c r="I21" s="290"/>
      <c r="J21" s="290"/>
      <c r="K21" s="290"/>
    </row>
  </sheetData>
  <mergeCells count="5">
    <mergeCell ref="A1:K1"/>
    <mergeCell ref="A3:K3"/>
    <mergeCell ref="A4:K4"/>
    <mergeCell ref="A6:E6"/>
    <mergeCell ref="A7:E7"/>
  </mergeCells>
  <pageMargins left="0.7" right="0.7" top="0.75" bottom="0.75" header="0.3" footer="0.3"/>
  <pageSetup paperSize="9"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27"/>
  <sheetViews>
    <sheetView workbookViewId="0">
      <selection activeCell="M17" sqref="M17"/>
    </sheetView>
  </sheetViews>
  <sheetFormatPr defaultRowHeight="15"/>
  <cols>
    <col min="1" max="1" width="37.7109375" customWidth="1"/>
    <col min="2" max="5" width="25.28515625" customWidth="1"/>
    <col min="6" max="7" width="15.7109375" customWidth="1"/>
  </cols>
  <sheetData>
    <row r="1" spans="1:7" ht="15.75" customHeight="1">
      <c r="A1" s="460" t="s">
        <v>407</v>
      </c>
      <c r="B1" s="460"/>
      <c r="C1" s="460"/>
      <c r="D1" s="460"/>
      <c r="E1" s="460"/>
      <c r="F1" s="460"/>
      <c r="G1" s="460"/>
    </row>
    <row r="2" spans="1:7" ht="18">
      <c r="A2" s="274"/>
      <c r="B2" s="274"/>
      <c r="C2" s="274"/>
      <c r="D2" s="274"/>
      <c r="E2" s="275"/>
      <c r="F2" s="275"/>
      <c r="G2" s="275"/>
    </row>
    <row r="3" spans="1:7" ht="25.5">
      <c r="A3" s="248" t="s">
        <v>377</v>
      </c>
      <c r="B3" s="248" t="s">
        <v>378</v>
      </c>
      <c r="C3" s="248" t="s">
        <v>379</v>
      </c>
      <c r="D3" s="248" t="s">
        <v>380</v>
      </c>
      <c r="E3" s="248" t="s">
        <v>381</v>
      </c>
      <c r="F3" s="248" t="s">
        <v>382</v>
      </c>
      <c r="G3" s="248" t="s">
        <v>383</v>
      </c>
    </row>
    <row r="4" spans="1:7">
      <c r="A4" s="248">
        <v>1</v>
      </c>
      <c r="B4" s="248">
        <v>2</v>
      </c>
      <c r="C4" s="248">
        <v>3</v>
      </c>
      <c r="D4" s="248">
        <v>4</v>
      </c>
      <c r="E4" s="248">
        <v>5</v>
      </c>
      <c r="F4" s="248" t="s">
        <v>368</v>
      </c>
      <c r="G4" s="248" t="s">
        <v>369</v>
      </c>
    </row>
    <row r="5" spans="1:7">
      <c r="A5" s="276" t="s">
        <v>408</v>
      </c>
      <c r="B5" s="277"/>
      <c r="C5" s="277"/>
      <c r="D5" s="288"/>
      <c r="E5" s="278"/>
      <c r="F5" s="278"/>
      <c r="G5" s="278"/>
    </row>
    <row r="6" spans="1:7">
      <c r="A6" s="276" t="s">
        <v>254</v>
      </c>
      <c r="B6" s="277"/>
      <c r="C6" s="277"/>
      <c r="D6" s="277"/>
      <c r="E6" s="278"/>
      <c r="F6" s="278"/>
      <c r="G6" s="278"/>
    </row>
    <row r="7" spans="1:7">
      <c r="A7" s="291" t="s">
        <v>255</v>
      </c>
      <c r="B7" s="277"/>
      <c r="C7" s="277"/>
      <c r="D7" s="277"/>
      <c r="E7" s="278"/>
      <c r="F7" s="278"/>
      <c r="G7" s="278"/>
    </row>
    <row r="8" spans="1:7">
      <c r="A8" s="292" t="s">
        <v>256</v>
      </c>
      <c r="B8" s="277"/>
      <c r="C8" s="277"/>
      <c r="D8" s="277"/>
      <c r="E8" s="278"/>
      <c r="F8" s="278"/>
      <c r="G8" s="278"/>
    </row>
    <row r="9" spans="1:7">
      <c r="A9" s="292" t="s">
        <v>404</v>
      </c>
      <c r="B9" s="277"/>
      <c r="C9" s="277"/>
      <c r="D9" s="277"/>
      <c r="E9" s="278"/>
      <c r="F9" s="278"/>
      <c r="G9" s="278"/>
    </row>
    <row r="10" spans="1:7">
      <c r="A10" s="276" t="s">
        <v>257</v>
      </c>
      <c r="B10" s="277"/>
      <c r="C10" s="277"/>
      <c r="D10" s="288"/>
      <c r="E10" s="278"/>
      <c r="F10" s="278"/>
      <c r="G10" s="278"/>
    </row>
    <row r="11" spans="1:7">
      <c r="A11" s="293" t="s">
        <v>258</v>
      </c>
      <c r="B11" s="277"/>
      <c r="C11" s="277"/>
      <c r="D11" s="288"/>
      <c r="E11" s="278"/>
      <c r="F11" s="278"/>
      <c r="G11" s="278"/>
    </row>
    <row r="12" spans="1:7">
      <c r="A12" s="276" t="s">
        <v>259</v>
      </c>
      <c r="B12" s="277"/>
      <c r="C12" s="277"/>
      <c r="D12" s="288"/>
      <c r="E12" s="278"/>
      <c r="F12" s="278"/>
      <c r="G12" s="278"/>
    </row>
    <row r="13" spans="1:7">
      <c r="A13" s="293" t="s">
        <v>260</v>
      </c>
      <c r="B13" s="277"/>
      <c r="C13" s="277"/>
      <c r="D13" s="288"/>
      <c r="E13" s="278"/>
      <c r="F13" s="278"/>
      <c r="G13" s="278"/>
    </row>
    <row r="14" spans="1:7">
      <c r="A14" s="279" t="s">
        <v>333</v>
      </c>
      <c r="B14" s="277"/>
      <c r="C14" s="277"/>
      <c r="D14" s="288"/>
      <c r="E14" s="278"/>
      <c r="F14" s="278"/>
      <c r="G14" s="278"/>
    </row>
    <row r="15" spans="1:7">
      <c r="A15" s="293"/>
      <c r="B15" s="277"/>
      <c r="C15" s="277"/>
      <c r="D15" s="288"/>
      <c r="E15" s="278"/>
      <c r="F15" s="278"/>
      <c r="G15" s="278"/>
    </row>
    <row r="16" spans="1:7" ht="15.75" customHeight="1">
      <c r="A16" s="276" t="s">
        <v>409</v>
      </c>
      <c r="B16" s="277"/>
      <c r="C16" s="277"/>
      <c r="D16" s="288"/>
      <c r="E16" s="278"/>
      <c r="F16" s="278"/>
      <c r="G16" s="278"/>
    </row>
    <row r="17" spans="1:7" ht="15.75" customHeight="1">
      <c r="A17" s="276" t="s">
        <v>254</v>
      </c>
      <c r="B17" s="277"/>
      <c r="C17" s="277"/>
      <c r="D17" s="277"/>
      <c r="E17" s="278"/>
      <c r="F17" s="278"/>
      <c r="G17" s="278"/>
    </row>
    <row r="18" spans="1:7">
      <c r="A18" s="291" t="s">
        <v>255</v>
      </c>
      <c r="B18" s="277"/>
      <c r="C18" s="277"/>
      <c r="D18" s="277"/>
      <c r="E18" s="278"/>
      <c r="F18" s="278"/>
      <c r="G18" s="278"/>
    </row>
    <row r="19" spans="1:7">
      <c r="A19" s="292" t="s">
        <v>256</v>
      </c>
      <c r="B19" s="277"/>
      <c r="C19" s="277"/>
      <c r="D19" s="277"/>
      <c r="E19" s="278"/>
      <c r="F19" s="278"/>
      <c r="G19" s="278"/>
    </row>
    <row r="20" spans="1:7">
      <c r="A20" s="292" t="s">
        <v>404</v>
      </c>
      <c r="B20" s="277"/>
      <c r="C20" s="277"/>
      <c r="D20" s="277"/>
      <c r="E20" s="278"/>
      <c r="F20" s="278"/>
      <c r="G20" s="278"/>
    </row>
    <row r="21" spans="1:7">
      <c r="A21" s="276" t="s">
        <v>257</v>
      </c>
      <c r="B21" s="277"/>
      <c r="C21" s="277"/>
      <c r="D21" s="288"/>
      <c r="E21" s="278"/>
      <c r="F21" s="278"/>
      <c r="G21" s="278"/>
    </row>
    <row r="22" spans="1:7">
      <c r="A22" s="293" t="s">
        <v>258</v>
      </c>
      <c r="B22" s="277"/>
      <c r="C22" s="277"/>
      <c r="D22" s="288"/>
      <c r="E22" s="278"/>
      <c r="F22" s="278"/>
      <c r="G22" s="278"/>
    </row>
    <row r="23" spans="1:7">
      <c r="A23" s="276" t="s">
        <v>259</v>
      </c>
      <c r="B23" s="277"/>
      <c r="C23" s="277"/>
      <c r="D23" s="288"/>
      <c r="E23" s="278"/>
      <c r="F23" s="278"/>
      <c r="G23" s="278"/>
    </row>
    <row r="24" spans="1:7">
      <c r="A24" s="293" t="s">
        <v>260</v>
      </c>
      <c r="B24" s="277"/>
      <c r="C24" s="277"/>
      <c r="D24" s="288"/>
      <c r="E24" s="278"/>
      <c r="F24" s="278"/>
      <c r="G24" s="278"/>
    </row>
    <row r="25" spans="1:7">
      <c r="A25" s="279" t="s">
        <v>333</v>
      </c>
      <c r="B25" s="277"/>
      <c r="C25" s="277"/>
      <c r="D25" s="288"/>
      <c r="E25" s="278"/>
      <c r="F25" s="278"/>
      <c r="G25" s="278"/>
    </row>
    <row r="27" spans="1:7">
      <c r="A27" s="294"/>
      <c r="B27" s="294"/>
      <c r="C27" s="294"/>
      <c r="D27" s="294"/>
      <c r="E27" s="294"/>
      <c r="F27" s="294"/>
      <c r="G27" s="294"/>
    </row>
  </sheetData>
  <mergeCells count="1">
    <mergeCell ref="A1:G1"/>
  </mergeCells>
  <pageMargins left="0.7" right="0.7" top="0.75" bottom="0.75" header="0.3" footer="0.3"/>
  <pageSetup paperSize="9" scale="7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C40"/>
  <sheetViews>
    <sheetView zoomScaleNormal="100" workbookViewId="0">
      <pane ySplit="3" topLeftCell="A4" activePane="bottomLeft" state="frozen"/>
      <selection activeCell="N29" sqref="N29"/>
      <selection pane="bottomLeft" activeCell="R25" sqref="R25"/>
    </sheetView>
  </sheetViews>
  <sheetFormatPr defaultRowHeight="12.75"/>
  <cols>
    <col min="1" max="1" width="9.28515625" style="11" bestFit="1" customWidth="1"/>
    <col min="2" max="2" width="11.28515625" style="11" customWidth="1"/>
    <col min="3" max="3" width="45" style="11" customWidth="1"/>
    <col min="4" max="4" width="13.85546875" style="38" hidden="1" customWidth="1"/>
    <col min="5" max="5" width="16.42578125" style="38" customWidth="1"/>
    <col min="6" max="8" width="16" style="28" customWidth="1"/>
    <col min="9" max="10" width="8.7109375" style="28" bestFit="1" customWidth="1"/>
    <col min="11" max="11" width="12.7109375" style="40" bestFit="1" customWidth="1"/>
    <col min="12" max="14" width="13.85546875" style="28" hidden="1" customWidth="1"/>
    <col min="15" max="15" width="0" style="11" hidden="1" customWidth="1"/>
    <col min="16" max="16" width="11.7109375" style="11" hidden="1" customWidth="1"/>
    <col min="17" max="17" width="12.7109375" style="11" hidden="1" customWidth="1"/>
    <col min="18" max="18" width="12.7109375" style="11" bestFit="1" customWidth="1"/>
    <col min="19" max="257" width="9.140625" style="11"/>
    <col min="258" max="258" width="9.28515625" style="11" bestFit="1" customWidth="1"/>
    <col min="259" max="259" width="10.5703125" style="11" bestFit="1" customWidth="1"/>
    <col min="260" max="260" width="45" style="11" customWidth="1"/>
    <col min="261" max="261" width="13.85546875" style="11" customWidth="1"/>
    <col min="262" max="263" width="15.5703125" style="11" customWidth="1"/>
    <col min="264" max="264" width="17.7109375" style="11" customWidth="1"/>
    <col min="265" max="267" width="16" style="11" bestFit="1" customWidth="1"/>
    <col min="268" max="268" width="13.85546875" style="11" customWidth="1"/>
    <col min="269" max="269" width="10.140625" style="11" customWidth="1"/>
    <col min="270" max="270" width="9.140625" style="11" customWidth="1"/>
    <col min="271" max="272" width="9.140625" style="11"/>
    <col min="273" max="274" width="12.7109375" style="11" bestFit="1" customWidth="1"/>
    <col min="275" max="513" width="9.140625" style="11"/>
    <col min="514" max="514" width="9.28515625" style="11" bestFit="1" customWidth="1"/>
    <col min="515" max="515" width="10.5703125" style="11" bestFit="1" customWidth="1"/>
    <col min="516" max="516" width="45" style="11" customWidth="1"/>
    <col min="517" max="517" width="13.85546875" style="11" customWidth="1"/>
    <col min="518" max="519" width="15.5703125" style="11" customWidth="1"/>
    <col min="520" max="520" width="17.7109375" style="11" customWidth="1"/>
    <col min="521" max="523" width="16" style="11" bestFit="1" customWidth="1"/>
    <col min="524" max="524" width="13.85546875" style="11" customWidth="1"/>
    <col min="525" max="525" width="10.140625" style="11" customWidth="1"/>
    <col min="526" max="526" width="9.140625" style="11" customWidth="1"/>
    <col min="527" max="528" width="9.140625" style="11"/>
    <col min="529" max="530" width="12.7109375" style="11" bestFit="1" customWidth="1"/>
    <col min="531" max="769" width="9.140625" style="11"/>
    <col min="770" max="770" width="9.28515625" style="11" bestFit="1" customWidth="1"/>
    <col min="771" max="771" width="10.5703125" style="11" bestFit="1" customWidth="1"/>
    <col min="772" max="772" width="45" style="11" customWidth="1"/>
    <col min="773" max="773" width="13.85546875" style="11" customWidth="1"/>
    <col min="774" max="775" width="15.5703125" style="11" customWidth="1"/>
    <col min="776" max="776" width="17.7109375" style="11" customWidth="1"/>
    <col min="777" max="779" width="16" style="11" bestFit="1" customWidth="1"/>
    <col min="780" max="780" width="13.85546875" style="11" customWidth="1"/>
    <col min="781" max="781" width="10.140625" style="11" customWidth="1"/>
    <col min="782" max="782" width="9.140625" style="11" customWidth="1"/>
    <col min="783" max="784" width="9.140625" style="11"/>
    <col min="785" max="786" width="12.7109375" style="11" bestFit="1" customWidth="1"/>
    <col min="787" max="1025" width="9.140625" style="11"/>
    <col min="1026" max="1026" width="9.28515625" style="11" bestFit="1" customWidth="1"/>
    <col min="1027" max="1027" width="10.5703125" style="11" bestFit="1" customWidth="1"/>
    <col min="1028" max="1028" width="45" style="11" customWidth="1"/>
    <col min="1029" max="1029" width="13.85546875" style="11" customWidth="1"/>
    <col min="1030" max="1031" width="15.5703125" style="11" customWidth="1"/>
    <col min="1032" max="1032" width="17.7109375" style="11" customWidth="1"/>
    <col min="1033" max="1035" width="16" style="11" bestFit="1" customWidth="1"/>
    <col min="1036" max="1036" width="13.85546875" style="11" customWidth="1"/>
    <col min="1037" max="1037" width="10.140625" style="11" customWidth="1"/>
    <col min="1038" max="1038" width="9.140625" style="11" customWidth="1"/>
    <col min="1039" max="1040" width="9.140625" style="11"/>
    <col min="1041" max="1042" width="12.7109375" style="11" bestFit="1" customWidth="1"/>
    <col min="1043" max="1281" width="9.140625" style="11"/>
    <col min="1282" max="1282" width="9.28515625" style="11" bestFit="1" customWidth="1"/>
    <col min="1283" max="1283" width="10.5703125" style="11" bestFit="1" customWidth="1"/>
    <col min="1284" max="1284" width="45" style="11" customWidth="1"/>
    <col min="1285" max="1285" width="13.85546875" style="11" customWidth="1"/>
    <col min="1286" max="1287" width="15.5703125" style="11" customWidth="1"/>
    <col min="1288" max="1288" width="17.7109375" style="11" customWidth="1"/>
    <col min="1289" max="1291" width="16" style="11" bestFit="1" customWidth="1"/>
    <col min="1292" max="1292" width="13.85546875" style="11" customWidth="1"/>
    <col min="1293" max="1293" width="10.140625" style="11" customWidth="1"/>
    <col min="1294" max="1294" width="9.140625" style="11" customWidth="1"/>
    <col min="1295" max="1296" width="9.140625" style="11"/>
    <col min="1297" max="1298" width="12.7109375" style="11" bestFit="1" customWidth="1"/>
    <col min="1299" max="1537" width="9.140625" style="11"/>
    <col min="1538" max="1538" width="9.28515625" style="11" bestFit="1" customWidth="1"/>
    <col min="1539" max="1539" width="10.5703125" style="11" bestFit="1" customWidth="1"/>
    <col min="1540" max="1540" width="45" style="11" customWidth="1"/>
    <col min="1541" max="1541" width="13.85546875" style="11" customWidth="1"/>
    <col min="1542" max="1543" width="15.5703125" style="11" customWidth="1"/>
    <col min="1544" max="1544" width="17.7109375" style="11" customWidth="1"/>
    <col min="1545" max="1547" width="16" style="11" bestFit="1" customWidth="1"/>
    <col min="1548" max="1548" width="13.85546875" style="11" customWidth="1"/>
    <col min="1549" max="1549" width="10.140625" style="11" customWidth="1"/>
    <col min="1550" max="1550" width="9.140625" style="11" customWidth="1"/>
    <col min="1551" max="1552" width="9.140625" style="11"/>
    <col min="1553" max="1554" width="12.7109375" style="11" bestFit="1" customWidth="1"/>
    <col min="1555" max="1793" width="9.140625" style="11"/>
    <col min="1794" max="1794" width="9.28515625" style="11" bestFit="1" customWidth="1"/>
    <col min="1795" max="1795" width="10.5703125" style="11" bestFit="1" customWidth="1"/>
    <col min="1796" max="1796" width="45" style="11" customWidth="1"/>
    <col min="1797" max="1797" width="13.85546875" style="11" customWidth="1"/>
    <col min="1798" max="1799" width="15.5703125" style="11" customWidth="1"/>
    <col min="1800" max="1800" width="17.7109375" style="11" customWidth="1"/>
    <col min="1801" max="1803" width="16" style="11" bestFit="1" customWidth="1"/>
    <col min="1804" max="1804" width="13.85546875" style="11" customWidth="1"/>
    <col min="1805" max="1805" width="10.140625" style="11" customWidth="1"/>
    <col min="1806" max="1806" width="9.140625" style="11" customWidth="1"/>
    <col min="1807" max="1808" width="9.140625" style="11"/>
    <col min="1809" max="1810" width="12.7109375" style="11" bestFit="1" customWidth="1"/>
    <col min="1811" max="2049" width="9.140625" style="11"/>
    <col min="2050" max="2050" width="9.28515625" style="11" bestFit="1" customWidth="1"/>
    <col min="2051" max="2051" width="10.5703125" style="11" bestFit="1" customWidth="1"/>
    <col min="2052" max="2052" width="45" style="11" customWidth="1"/>
    <col min="2053" max="2053" width="13.85546875" style="11" customWidth="1"/>
    <col min="2054" max="2055" width="15.5703125" style="11" customWidth="1"/>
    <col min="2056" max="2056" width="17.7109375" style="11" customWidth="1"/>
    <col min="2057" max="2059" width="16" style="11" bestFit="1" customWidth="1"/>
    <col min="2060" max="2060" width="13.85546875" style="11" customWidth="1"/>
    <col min="2061" max="2061" width="10.140625" style="11" customWidth="1"/>
    <col min="2062" max="2062" width="9.140625" style="11" customWidth="1"/>
    <col min="2063" max="2064" width="9.140625" style="11"/>
    <col min="2065" max="2066" width="12.7109375" style="11" bestFit="1" customWidth="1"/>
    <col min="2067" max="2305" width="9.140625" style="11"/>
    <col min="2306" max="2306" width="9.28515625" style="11" bestFit="1" customWidth="1"/>
    <col min="2307" max="2307" width="10.5703125" style="11" bestFit="1" customWidth="1"/>
    <col min="2308" max="2308" width="45" style="11" customWidth="1"/>
    <col min="2309" max="2309" width="13.85546875" style="11" customWidth="1"/>
    <col min="2310" max="2311" width="15.5703125" style="11" customWidth="1"/>
    <col min="2312" max="2312" width="17.7109375" style="11" customWidth="1"/>
    <col min="2313" max="2315" width="16" style="11" bestFit="1" customWidth="1"/>
    <col min="2316" max="2316" width="13.85546875" style="11" customWidth="1"/>
    <col min="2317" max="2317" width="10.140625" style="11" customWidth="1"/>
    <col min="2318" max="2318" width="9.140625" style="11" customWidth="1"/>
    <col min="2319" max="2320" width="9.140625" style="11"/>
    <col min="2321" max="2322" width="12.7109375" style="11" bestFit="1" customWidth="1"/>
    <col min="2323" max="2561" width="9.140625" style="11"/>
    <col min="2562" max="2562" width="9.28515625" style="11" bestFit="1" customWidth="1"/>
    <col min="2563" max="2563" width="10.5703125" style="11" bestFit="1" customWidth="1"/>
    <col min="2564" max="2564" width="45" style="11" customWidth="1"/>
    <col min="2565" max="2565" width="13.85546875" style="11" customWidth="1"/>
    <col min="2566" max="2567" width="15.5703125" style="11" customWidth="1"/>
    <col min="2568" max="2568" width="17.7109375" style="11" customWidth="1"/>
    <col min="2569" max="2571" width="16" style="11" bestFit="1" customWidth="1"/>
    <col min="2572" max="2572" width="13.85546875" style="11" customWidth="1"/>
    <col min="2573" max="2573" width="10.140625" style="11" customWidth="1"/>
    <col min="2574" max="2574" width="9.140625" style="11" customWidth="1"/>
    <col min="2575" max="2576" width="9.140625" style="11"/>
    <col min="2577" max="2578" width="12.7109375" style="11" bestFit="1" customWidth="1"/>
    <col min="2579" max="2817" width="9.140625" style="11"/>
    <col min="2818" max="2818" width="9.28515625" style="11" bestFit="1" customWidth="1"/>
    <col min="2819" max="2819" width="10.5703125" style="11" bestFit="1" customWidth="1"/>
    <col min="2820" max="2820" width="45" style="11" customWidth="1"/>
    <col min="2821" max="2821" width="13.85546875" style="11" customWidth="1"/>
    <col min="2822" max="2823" width="15.5703125" style="11" customWidth="1"/>
    <col min="2824" max="2824" width="17.7109375" style="11" customWidth="1"/>
    <col min="2825" max="2827" width="16" style="11" bestFit="1" customWidth="1"/>
    <col min="2828" max="2828" width="13.85546875" style="11" customWidth="1"/>
    <col min="2829" max="2829" width="10.140625" style="11" customWidth="1"/>
    <col min="2830" max="2830" width="9.140625" style="11" customWidth="1"/>
    <col min="2831" max="2832" width="9.140625" style="11"/>
    <col min="2833" max="2834" width="12.7109375" style="11" bestFit="1" customWidth="1"/>
    <col min="2835" max="3073" width="9.140625" style="11"/>
    <col min="3074" max="3074" width="9.28515625" style="11" bestFit="1" customWidth="1"/>
    <col min="3075" max="3075" width="10.5703125" style="11" bestFit="1" customWidth="1"/>
    <col min="3076" max="3076" width="45" style="11" customWidth="1"/>
    <col min="3077" max="3077" width="13.85546875" style="11" customWidth="1"/>
    <col min="3078" max="3079" width="15.5703125" style="11" customWidth="1"/>
    <col min="3080" max="3080" width="17.7109375" style="11" customWidth="1"/>
    <col min="3081" max="3083" width="16" style="11" bestFit="1" customWidth="1"/>
    <col min="3084" max="3084" width="13.85546875" style="11" customWidth="1"/>
    <col min="3085" max="3085" width="10.140625" style="11" customWidth="1"/>
    <col min="3086" max="3086" width="9.140625" style="11" customWidth="1"/>
    <col min="3087" max="3088" width="9.140625" style="11"/>
    <col min="3089" max="3090" width="12.7109375" style="11" bestFit="1" customWidth="1"/>
    <col min="3091" max="3329" width="9.140625" style="11"/>
    <col min="3330" max="3330" width="9.28515625" style="11" bestFit="1" customWidth="1"/>
    <col min="3331" max="3331" width="10.5703125" style="11" bestFit="1" customWidth="1"/>
    <col min="3332" max="3332" width="45" style="11" customWidth="1"/>
    <col min="3333" max="3333" width="13.85546875" style="11" customWidth="1"/>
    <col min="3334" max="3335" width="15.5703125" style="11" customWidth="1"/>
    <col min="3336" max="3336" width="17.7109375" style="11" customWidth="1"/>
    <col min="3337" max="3339" width="16" style="11" bestFit="1" customWidth="1"/>
    <col min="3340" max="3340" width="13.85546875" style="11" customWidth="1"/>
    <col min="3341" max="3341" width="10.140625" style="11" customWidth="1"/>
    <col min="3342" max="3342" width="9.140625" style="11" customWidth="1"/>
    <col min="3343" max="3344" width="9.140625" style="11"/>
    <col min="3345" max="3346" width="12.7109375" style="11" bestFit="1" customWidth="1"/>
    <col min="3347" max="3585" width="9.140625" style="11"/>
    <col min="3586" max="3586" width="9.28515625" style="11" bestFit="1" customWidth="1"/>
    <col min="3587" max="3587" width="10.5703125" style="11" bestFit="1" customWidth="1"/>
    <col min="3588" max="3588" width="45" style="11" customWidth="1"/>
    <col min="3589" max="3589" width="13.85546875" style="11" customWidth="1"/>
    <col min="3590" max="3591" width="15.5703125" style="11" customWidth="1"/>
    <col min="3592" max="3592" width="17.7109375" style="11" customWidth="1"/>
    <col min="3593" max="3595" width="16" style="11" bestFit="1" customWidth="1"/>
    <col min="3596" max="3596" width="13.85546875" style="11" customWidth="1"/>
    <col min="3597" max="3597" width="10.140625" style="11" customWidth="1"/>
    <col min="3598" max="3598" width="9.140625" style="11" customWidth="1"/>
    <col min="3599" max="3600" width="9.140625" style="11"/>
    <col min="3601" max="3602" width="12.7109375" style="11" bestFit="1" customWidth="1"/>
    <col min="3603" max="3841" width="9.140625" style="11"/>
    <col min="3842" max="3842" width="9.28515625" style="11" bestFit="1" customWidth="1"/>
    <col min="3843" max="3843" width="10.5703125" style="11" bestFit="1" customWidth="1"/>
    <col min="3844" max="3844" width="45" style="11" customWidth="1"/>
    <col min="3845" max="3845" width="13.85546875" style="11" customWidth="1"/>
    <col min="3846" max="3847" width="15.5703125" style="11" customWidth="1"/>
    <col min="3848" max="3848" width="17.7109375" style="11" customWidth="1"/>
    <col min="3849" max="3851" width="16" style="11" bestFit="1" customWidth="1"/>
    <col min="3852" max="3852" width="13.85546875" style="11" customWidth="1"/>
    <col min="3853" max="3853" width="10.140625" style="11" customWidth="1"/>
    <col min="3854" max="3854" width="9.140625" style="11" customWidth="1"/>
    <col min="3855" max="3856" width="9.140625" style="11"/>
    <col min="3857" max="3858" width="12.7109375" style="11" bestFit="1" customWidth="1"/>
    <col min="3859" max="4097" width="9.140625" style="11"/>
    <col min="4098" max="4098" width="9.28515625" style="11" bestFit="1" customWidth="1"/>
    <col min="4099" max="4099" width="10.5703125" style="11" bestFit="1" customWidth="1"/>
    <col min="4100" max="4100" width="45" style="11" customWidth="1"/>
    <col min="4101" max="4101" width="13.85546875" style="11" customWidth="1"/>
    <col min="4102" max="4103" width="15.5703125" style="11" customWidth="1"/>
    <col min="4104" max="4104" width="17.7109375" style="11" customWidth="1"/>
    <col min="4105" max="4107" width="16" style="11" bestFit="1" customWidth="1"/>
    <col min="4108" max="4108" width="13.85546875" style="11" customWidth="1"/>
    <col min="4109" max="4109" width="10.140625" style="11" customWidth="1"/>
    <col min="4110" max="4110" width="9.140625" style="11" customWidth="1"/>
    <col min="4111" max="4112" width="9.140625" style="11"/>
    <col min="4113" max="4114" width="12.7109375" style="11" bestFit="1" customWidth="1"/>
    <col min="4115" max="4353" width="9.140625" style="11"/>
    <col min="4354" max="4354" width="9.28515625" style="11" bestFit="1" customWidth="1"/>
    <col min="4355" max="4355" width="10.5703125" style="11" bestFit="1" customWidth="1"/>
    <col min="4356" max="4356" width="45" style="11" customWidth="1"/>
    <col min="4357" max="4357" width="13.85546875" style="11" customWidth="1"/>
    <col min="4358" max="4359" width="15.5703125" style="11" customWidth="1"/>
    <col min="4360" max="4360" width="17.7109375" style="11" customWidth="1"/>
    <col min="4361" max="4363" width="16" style="11" bestFit="1" customWidth="1"/>
    <col min="4364" max="4364" width="13.85546875" style="11" customWidth="1"/>
    <col min="4365" max="4365" width="10.140625" style="11" customWidth="1"/>
    <col min="4366" max="4366" width="9.140625" style="11" customWidth="1"/>
    <col min="4367" max="4368" width="9.140625" style="11"/>
    <col min="4369" max="4370" width="12.7109375" style="11" bestFit="1" customWidth="1"/>
    <col min="4371" max="4609" width="9.140625" style="11"/>
    <col min="4610" max="4610" width="9.28515625" style="11" bestFit="1" customWidth="1"/>
    <col min="4611" max="4611" width="10.5703125" style="11" bestFit="1" customWidth="1"/>
    <col min="4612" max="4612" width="45" style="11" customWidth="1"/>
    <col min="4613" max="4613" width="13.85546875" style="11" customWidth="1"/>
    <col min="4614" max="4615" width="15.5703125" style="11" customWidth="1"/>
    <col min="4616" max="4616" width="17.7109375" style="11" customWidth="1"/>
    <col min="4617" max="4619" width="16" style="11" bestFit="1" customWidth="1"/>
    <col min="4620" max="4620" width="13.85546875" style="11" customWidth="1"/>
    <col min="4621" max="4621" width="10.140625" style="11" customWidth="1"/>
    <col min="4622" max="4622" width="9.140625" style="11" customWidth="1"/>
    <col min="4623" max="4624" width="9.140625" style="11"/>
    <col min="4625" max="4626" width="12.7109375" style="11" bestFit="1" customWidth="1"/>
    <col min="4627" max="4865" width="9.140625" style="11"/>
    <col min="4866" max="4866" width="9.28515625" style="11" bestFit="1" customWidth="1"/>
    <col min="4867" max="4867" width="10.5703125" style="11" bestFit="1" customWidth="1"/>
    <col min="4868" max="4868" width="45" style="11" customWidth="1"/>
    <col min="4869" max="4869" width="13.85546875" style="11" customWidth="1"/>
    <col min="4870" max="4871" width="15.5703125" style="11" customWidth="1"/>
    <col min="4872" max="4872" width="17.7109375" style="11" customWidth="1"/>
    <col min="4873" max="4875" width="16" style="11" bestFit="1" customWidth="1"/>
    <col min="4876" max="4876" width="13.85546875" style="11" customWidth="1"/>
    <col min="4877" max="4877" width="10.140625" style="11" customWidth="1"/>
    <col min="4878" max="4878" width="9.140625" style="11" customWidth="1"/>
    <col min="4879" max="4880" width="9.140625" style="11"/>
    <col min="4881" max="4882" width="12.7109375" style="11" bestFit="1" customWidth="1"/>
    <col min="4883" max="5121" width="9.140625" style="11"/>
    <col min="5122" max="5122" width="9.28515625" style="11" bestFit="1" customWidth="1"/>
    <col min="5123" max="5123" width="10.5703125" style="11" bestFit="1" customWidth="1"/>
    <col min="5124" max="5124" width="45" style="11" customWidth="1"/>
    <col min="5125" max="5125" width="13.85546875" style="11" customWidth="1"/>
    <col min="5126" max="5127" width="15.5703125" style="11" customWidth="1"/>
    <col min="5128" max="5128" width="17.7109375" style="11" customWidth="1"/>
    <col min="5129" max="5131" width="16" style="11" bestFit="1" customWidth="1"/>
    <col min="5132" max="5132" width="13.85546875" style="11" customWidth="1"/>
    <col min="5133" max="5133" width="10.140625" style="11" customWidth="1"/>
    <col min="5134" max="5134" width="9.140625" style="11" customWidth="1"/>
    <col min="5135" max="5136" width="9.140625" style="11"/>
    <col min="5137" max="5138" width="12.7109375" style="11" bestFit="1" customWidth="1"/>
    <col min="5139" max="5377" width="9.140625" style="11"/>
    <col min="5378" max="5378" width="9.28515625" style="11" bestFit="1" customWidth="1"/>
    <col min="5379" max="5379" width="10.5703125" style="11" bestFit="1" customWidth="1"/>
    <col min="5380" max="5380" width="45" style="11" customWidth="1"/>
    <col min="5381" max="5381" width="13.85546875" style="11" customWidth="1"/>
    <col min="5382" max="5383" width="15.5703125" style="11" customWidth="1"/>
    <col min="5384" max="5384" width="17.7109375" style="11" customWidth="1"/>
    <col min="5385" max="5387" width="16" style="11" bestFit="1" customWidth="1"/>
    <col min="5388" max="5388" width="13.85546875" style="11" customWidth="1"/>
    <col min="5389" max="5389" width="10.140625" style="11" customWidth="1"/>
    <col min="5390" max="5390" width="9.140625" style="11" customWidth="1"/>
    <col min="5391" max="5392" width="9.140625" style="11"/>
    <col min="5393" max="5394" width="12.7109375" style="11" bestFit="1" customWidth="1"/>
    <col min="5395" max="5633" width="9.140625" style="11"/>
    <col min="5634" max="5634" width="9.28515625" style="11" bestFit="1" customWidth="1"/>
    <col min="5635" max="5635" width="10.5703125" style="11" bestFit="1" customWidth="1"/>
    <col min="5636" max="5636" width="45" style="11" customWidth="1"/>
    <col min="5637" max="5637" width="13.85546875" style="11" customWidth="1"/>
    <col min="5638" max="5639" width="15.5703125" style="11" customWidth="1"/>
    <col min="5640" max="5640" width="17.7109375" style="11" customWidth="1"/>
    <col min="5641" max="5643" width="16" style="11" bestFit="1" customWidth="1"/>
    <col min="5644" max="5644" width="13.85546875" style="11" customWidth="1"/>
    <col min="5645" max="5645" width="10.140625" style="11" customWidth="1"/>
    <col min="5646" max="5646" width="9.140625" style="11" customWidth="1"/>
    <col min="5647" max="5648" width="9.140625" style="11"/>
    <col min="5649" max="5650" width="12.7109375" style="11" bestFit="1" customWidth="1"/>
    <col min="5651" max="5889" width="9.140625" style="11"/>
    <col min="5890" max="5890" width="9.28515625" style="11" bestFit="1" customWidth="1"/>
    <col min="5891" max="5891" width="10.5703125" style="11" bestFit="1" customWidth="1"/>
    <col min="5892" max="5892" width="45" style="11" customWidth="1"/>
    <col min="5893" max="5893" width="13.85546875" style="11" customWidth="1"/>
    <col min="5894" max="5895" width="15.5703125" style="11" customWidth="1"/>
    <col min="5896" max="5896" width="17.7109375" style="11" customWidth="1"/>
    <col min="5897" max="5899" width="16" style="11" bestFit="1" customWidth="1"/>
    <col min="5900" max="5900" width="13.85546875" style="11" customWidth="1"/>
    <col min="5901" max="5901" width="10.140625" style="11" customWidth="1"/>
    <col min="5902" max="5902" width="9.140625" style="11" customWidth="1"/>
    <col min="5903" max="5904" width="9.140625" style="11"/>
    <col min="5905" max="5906" width="12.7109375" style="11" bestFit="1" customWidth="1"/>
    <col min="5907" max="6145" width="9.140625" style="11"/>
    <col min="6146" max="6146" width="9.28515625" style="11" bestFit="1" customWidth="1"/>
    <col min="6147" max="6147" width="10.5703125" style="11" bestFit="1" customWidth="1"/>
    <col min="6148" max="6148" width="45" style="11" customWidth="1"/>
    <col min="6149" max="6149" width="13.85546875" style="11" customWidth="1"/>
    <col min="6150" max="6151" width="15.5703125" style="11" customWidth="1"/>
    <col min="6152" max="6152" width="17.7109375" style="11" customWidth="1"/>
    <col min="6153" max="6155" width="16" style="11" bestFit="1" customWidth="1"/>
    <col min="6156" max="6156" width="13.85546875" style="11" customWidth="1"/>
    <col min="6157" max="6157" width="10.140625" style="11" customWidth="1"/>
    <col min="6158" max="6158" width="9.140625" style="11" customWidth="1"/>
    <col min="6159" max="6160" width="9.140625" style="11"/>
    <col min="6161" max="6162" width="12.7109375" style="11" bestFit="1" customWidth="1"/>
    <col min="6163" max="6401" width="9.140625" style="11"/>
    <col min="6402" max="6402" width="9.28515625" style="11" bestFit="1" customWidth="1"/>
    <col min="6403" max="6403" width="10.5703125" style="11" bestFit="1" customWidth="1"/>
    <col min="6404" max="6404" width="45" style="11" customWidth="1"/>
    <col min="6405" max="6405" width="13.85546875" style="11" customWidth="1"/>
    <col min="6406" max="6407" width="15.5703125" style="11" customWidth="1"/>
    <col min="6408" max="6408" width="17.7109375" style="11" customWidth="1"/>
    <col min="6409" max="6411" width="16" style="11" bestFit="1" customWidth="1"/>
    <col min="6412" max="6412" width="13.85546875" style="11" customWidth="1"/>
    <col min="6413" max="6413" width="10.140625" style="11" customWidth="1"/>
    <col min="6414" max="6414" width="9.140625" style="11" customWidth="1"/>
    <col min="6415" max="6416" width="9.140625" style="11"/>
    <col min="6417" max="6418" width="12.7109375" style="11" bestFit="1" customWidth="1"/>
    <col min="6419" max="6657" width="9.140625" style="11"/>
    <col min="6658" max="6658" width="9.28515625" style="11" bestFit="1" customWidth="1"/>
    <col min="6659" max="6659" width="10.5703125" style="11" bestFit="1" customWidth="1"/>
    <col min="6660" max="6660" width="45" style="11" customWidth="1"/>
    <col min="6661" max="6661" width="13.85546875" style="11" customWidth="1"/>
    <col min="6662" max="6663" width="15.5703125" style="11" customWidth="1"/>
    <col min="6664" max="6664" width="17.7109375" style="11" customWidth="1"/>
    <col min="6665" max="6667" width="16" style="11" bestFit="1" customWidth="1"/>
    <col min="6668" max="6668" width="13.85546875" style="11" customWidth="1"/>
    <col min="6669" max="6669" width="10.140625" style="11" customWidth="1"/>
    <col min="6670" max="6670" width="9.140625" style="11" customWidth="1"/>
    <col min="6671" max="6672" width="9.140625" style="11"/>
    <col min="6673" max="6674" width="12.7109375" style="11" bestFit="1" customWidth="1"/>
    <col min="6675" max="6913" width="9.140625" style="11"/>
    <col min="6914" max="6914" width="9.28515625" style="11" bestFit="1" customWidth="1"/>
    <col min="6915" max="6915" width="10.5703125" style="11" bestFit="1" customWidth="1"/>
    <col min="6916" max="6916" width="45" style="11" customWidth="1"/>
    <col min="6917" max="6917" width="13.85546875" style="11" customWidth="1"/>
    <col min="6918" max="6919" width="15.5703125" style="11" customWidth="1"/>
    <col min="6920" max="6920" width="17.7109375" style="11" customWidth="1"/>
    <col min="6921" max="6923" width="16" style="11" bestFit="1" customWidth="1"/>
    <col min="6924" max="6924" width="13.85546875" style="11" customWidth="1"/>
    <col min="6925" max="6925" width="10.140625" style="11" customWidth="1"/>
    <col min="6926" max="6926" width="9.140625" style="11" customWidth="1"/>
    <col min="6927" max="6928" width="9.140625" style="11"/>
    <col min="6929" max="6930" width="12.7109375" style="11" bestFit="1" customWidth="1"/>
    <col min="6931" max="7169" width="9.140625" style="11"/>
    <col min="7170" max="7170" width="9.28515625" style="11" bestFit="1" customWidth="1"/>
    <col min="7171" max="7171" width="10.5703125" style="11" bestFit="1" customWidth="1"/>
    <col min="7172" max="7172" width="45" style="11" customWidth="1"/>
    <col min="7173" max="7173" width="13.85546875" style="11" customWidth="1"/>
    <col min="7174" max="7175" width="15.5703125" style="11" customWidth="1"/>
    <col min="7176" max="7176" width="17.7109375" style="11" customWidth="1"/>
    <col min="7177" max="7179" width="16" style="11" bestFit="1" customWidth="1"/>
    <col min="7180" max="7180" width="13.85546875" style="11" customWidth="1"/>
    <col min="7181" max="7181" width="10.140625" style="11" customWidth="1"/>
    <col min="7182" max="7182" width="9.140625" style="11" customWidth="1"/>
    <col min="7183" max="7184" width="9.140625" style="11"/>
    <col min="7185" max="7186" width="12.7109375" style="11" bestFit="1" customWidth="1"/>
    <col min="7187" max="7425" width="9.140625" style="11"/>
    <col min="7426" max="7426" width="9.28515625" style="11" bestFit="1" customWidth="1"/>
    <col min="7427" max="7427" width="10.5703125" style="11" bestFit="1" customWidth="1"/>
    <col min="7428" max="7428" width="45" style="11" customWidth="1"/>
    <col min="7429" max="7429" width="13.85546875" style="11" customWidth="1"/>
    <col min="7430" max="7431" width="15.5703125" style="11" customWidth="1"/>
    <col min="7432" max="7432" width="17.7109375" style="11" customWidth="1"/>
    <col min="7433" max="7435" width="16" style="11" bestFit="1" customWidth="1"/>
    <col min="7436" max="7436" width="13.85546875" style="11" customWidth="1"/>
    <col min="7437" max="7437" width="10.140625" style="11" customWidth="1"/>
    <col min="7438" max="7438" width="9.140625" style="11" customWidth="1"/>
    <col min="7439" max="7440" width="9.140625" style="11"/>
    <col min="7441" max="7442" width="12.7109375" style="11" bestFit="1" customWidth="1"/>
    <col min="7443" max="7681" width="9.140625" style="11"/>
    <col min="7682" max="7682" width="9.28515625" style="11" bestFit="1" customWidth="1"/>
    <col min="7683" max="7683" width="10.5703125" style="11" bestFit="1" customWidth="1"/>
    <col min="7684" max="7684" width="45" style="11" customWidth="1"/>
    <col min="7685" max="7685" width="13.85546875" style="11" customWidth="1"/>
    <col min="7686" max="7687" width="15.5703125" style="11" customWidth="1"/>
    <col min="7688" max="7688" width="17.7109375" style="11" customWidth="1"/>
    <col min="7689" max="7691" width="16" style="11" bestFit="1" customWidth="1"/>
    <col min="7692" max="7692" width="13.85546875" style="11" customWidth="1"/>
    <col min="7693" max="7693" width="10.140625" style="11" customWidth="1"/>
    <col min="7694" max="7694" width="9.140625" style="11" customWidth="1"/>
    <col min="7695" max="7696" width="9.140625" style="11"/>
    <col min="7697" max="7698" width="12.7109375" style="11" bestFit="1" customWidth="1"/>
    <col min="7699" max="7937" width="9.140625" style="11"/>
    <col min="7938" max="7938" width="9.28515625" style="11" bestFit="1" customWidth="1"/>
    <col min="7939" max="7939" width="10.5703125" style="11" bestFit="1" customWidth="1"/>
    <col min="7940" max="7940" width="45" style="11" customWidth="1"/>
    <col min="7941" max="7941" width="13.85546875" style="11" customWidth="1"/>
    <col min="7942" max="7943" width="15.5703125" style="11" customWidth="1"/>
    <col min="7944" max="7944" width="17.7109375" style="11" customWidth="1"/>
    <col min="7945" max="7947" width="16" style="11" bestFit="1" customWidth="1"/>
    <col min="7948" max="7948" width="13.85546875" style="11" customWidth="1"/>
    <col min="7949" max="7949" width="10.140625" style="11" customWidth="1"/>
    <col min="7950" max="7950" width="9.140625" style="11" customWidth="1"/>
    <col min="7951" max="7952" width="9.140625" style="11"/>
    <col min="7953" max="7954" width="12.7109375" style="11" bestFit="1" customWidth="1"/>
    <col min="7955" max="8193" width="9.140625" style="11"/>
    <col min="8194" max="8194" width="9.28515625" style="11" bestFit="1" customWidth="1"/>
    <col min="8195" max="8195" width="10.5703125" style="11" bestFit="1" customWidth="1"/>
    <col min="8196" max="8196" width="45" style="11" customWidth="1"/>
    <col min="8197" max="8197" width="13.85546875" style="11" customWidth="1"/>
    <col min="8198" max="8199" width="15.5703125" style="11" customWidth="1"/>
    <col min="8200" max="8200" width="17.7109375" style="11" customWidth="1"/>
    <col min="8201" max="8203" width="16" style="11" bestFit="1" customWidth="1"/>
    <col min="8204" max="8204" width="13.85546875" style="11" customWidth="1"/>
    <col min="8205" max="8205" width="10.140625" style="11" customWidth="1"/>
    <col min="8206" max="8206" width="9.140625" style="11" customWidth="1"/>
    <col min="8207" max="8208" width="9.140625" style="11"/>
    <col min="8209" max="8210" width="12.7109375" style="11" bestFit="1" customWidth="1"/>
    <col min="8211" max="8449" width="9.140625" style="11"/>
    <col min="8450" max="8450" width="9.28515625" style="11" bestFit="1" customWidth="1"/>
    <col min="8451" max="8451" width="10.5703125" style="11" bestFit="1" customWidth="1"/>
    <col min="8452" max="8452" width="45" style="11" customWidth="1"/>
    <col min="8453" max="8453" width="13.85546875" style="11" customWidth="1"/>
    <col min="8454" max="8455" width="15.5703125" style="11" customWidth="1"/>
    <col min="8456" max="8456" width="17.7109375" style="11" customWidth="1"/>
    <col min="8457" max="8459" width="16" style="11" bestFit="1" customWidth="1"/>
    <col min="8460" max="8460" width="13.85546875" style="11" customWidth="1"/>
    <col min="8461" max="8461" width="10.140625" style="11" customWidth="1"/>
    <col min="8462" max="8462" width="9.140625" style="11" customWidth="1"/>
    <col min="8463" max="8464" width="9.140625" style="11"/>
    <col min="8465" max="8466" width="12.7109375" style="11" bestFit="1" customWidth="1"/>
    <col min="8467" max="8705" width="9.140625" style="11"/>
    <col min="8706" max="8706" width="9.28515625" style="11" bestFit="1" customWidth="1"/>
    <col min="8707" max="8707" width="10.5703125" style="11" bestFit="1" customWidth="1"/>
    <col min="8708" max="8708" width="45" style="11" customWidth="1"/>
    <col min="8709" max="8709" width="13.85546875" style="11" customWidth="1"/>
    <col min="8710" max="8711" width="15.5703125" style="11" customWidth="1"/>
    <col min="8712" max="8712" width="17.7109375" style="11" customWidth="1"/>
    <col min="8713" max="8715" width="16" style="11" bestFit="1" customWidth="1"/>
    <col min="8716" max="8716" width="13.85546875" style="11" customWidth="1"/>
    <col min="8717" max="8717" width="10.140625" style="11" customWidth="1"/>
    <col min="8718" max="8718" width="9.140625" style="11" customWidth="1"/>
    <col min="8719" max="8720" width="9.140625" style="11"/>
    <col min="8721" max="8722" width="12.7109375" style="11" bestFit="1" customWidth="1"/>
    <col min="8723" max="8961" width="9.140625" style="11"/>
    <col min="8962" max="8962" width="9.28515625" style="11" bestFit="1" customWidth="1"/>
    <col min="8963" max="8963" width="10.5703125" style="11" bestFit="1" customWidth="1"/>
    <col min="8964" max="8964" width="45" style="11" customWidth="1"/>
    <col min="8965" max="8965" width="13.85546875" style="11" customWidth="1"/>
    <col min="8966" max="8967" width="15.5703125" style="11" customWidth="1"/>
    <col min="8968" max="8968" width="17.7109375" style="11" customWidth="1"/>
    <col min="8969" max="8971" width="16" style="11" bestFit="1" customWidth="1"/>
    <col min="8972" max="8972" width="13.85546875" style="11" customWidth="1"/>
    <col min="8973" max="8973" width="10.140625" style="11" customWidth="1"/>
    <col min="8974" max="8974" width="9.140625" style="11" customWidth="1"/>
    <col min="8975" max="8976" width="9.140625" style="11"/>
    <col min="8977" max="8978" width="12.7109375" style="11" bestFit="1" customWidth="1"/>
    <col min="8979" max="9217" width="9.140625" style="11"/>
    <col min="9218" max="9218" width="9.28515625" style="11" bestFit="1" customWidth="1"/>
    <col min="9219" max="9219" width="10.5703125" style="11" bestFit="1" customWidth="1"/>
    <col min="9220" max="9220" width="45" style="11" customWidth="1"/>
    <col min="9221" max="9221" width="13.85546875" style="11" customWidth="1"/>
    <col min="9222" max="9223" width="15.5703125" style="11" customWidth="1"/>
    <col min="9224" max="9224" width="17.7109375" style="11" customWidth="1"/>
    <col min="9225" max="9227" width="16" style="11" bestFit="1" customWidth="1"/>
    <col min="9228" max="9228" width="13.85546875" style="11" customWidth="1"/>
    <col min="9229" max="9229" width="10.140625" style="11" customWidth="1"/>
    <col min="9230" max="9230" width="9.140625" style="11" customWidth="1"/>
    <col min="9231" max="9232" width="9.140625" style="11"/>
    <col min="9233" max="9234" width="12.7109375" style="11" bestFit="1" customWidth="1"/>
    <col min="9235" max="9473" width="9.140625" style="11"/>
    <col min="9474" max="9474" width="9.28515625" style="11" bestFit="1" customWidth="1"/>
    <col min="9475" max="9475" width="10.5703125" style="11" bestFit="1" customWidth="1"/>
    <col min="9476" max="9476" width="45" style="11" customWidth="1"/>
    <col min="9477" max="9477" width="13.85546875" style="11" customWidth="1"/>
    <col min="9478" max="9479" width="15.5703125" style="11" customWidth="1"/>
    <col min="9480" max="9480" width="17.7109375" style="11" customWidth="1"/>
    <col min="9481" max="9483" width="16" style="11" bestFit="1" customWidth="1"/>
    <col min="9484" max="9484" width="13.85546875" style="11" customWidth="1"/>
    <col min="9485" max="9485" width="10.140625" style="11" customWidth="1"/>
    <col min="9486" max="9486" width="9.140625" style="11" customWidth="1"/>
    <col min="9487" max="9488" width="9.140625" style="11"/>
    <col min="9489" max="9490" width="12.7109375" style="11" bestFit="1" customWidth="1"/>
    <col min="9491" max="9729" width="9.140625" style="11"/>
    <col min="9730" max="9730" width="9.28515625" style="11" bestFit="1" customWidth="1"/>
    <col min="9731" max="9731" width="10.5703125" style="11" bestFit="1" customWidth="1"/>
    <col min="9732" max="9732" width="45" style="11" customWidth="1"/>
    <col min="9733" max="9733" width="13.85546875" style="11" customWidth="1"/>
    <col min="9734" max="9735" width="15.5703125" style="11" customWidth="1"/>
    <col min="9736" max="9736" width="17.7109375" style="11" customWidth="1"/>
    <col min="9737" max="9739" width="16" style="11" bestFit="1" customWidth="1"/>
    <col min="9740" max="9740" width="13.85546875" style="11" customWidth="1"/>
    <col min="9741" max="9741" width="10.140625" style="11" customWidth="1"/>
    <col min="9742" max="9742" width="9.140625" style="11" customWidth="1"/>
    <col min="9743" max="9744" width="9.140625" style="11"/>
    <col min="9745" max="9746" width="12.7109375" style="11" bestFit="1" customWidth="1"/>
    <col min="9747" max="9985" width="9.140625" style="11"/>
    <col min="9986" max="9986" width="9.28515625" style="11" bestFit="1" customWidth="1"/>
    <col min="9987" max="9987" width="10.5703125" style="11" bestFit="1" customWidth="1"/>
    <col min="9988" max="9988" width="45" style="11" customWidth="1"/>
    <col min="9989" max="9989" width="13.85546875" style="11" customWidth="1"/>
    <col min="9990" max="9991" width="15.5703125" style="11" customWidth="1"/>
    <col min="9992" max="9992" width="17.7109375" style="11" customWidth="1"/>
    <col min="9993" max="9995" width="16" style="11" bestFit="1" customWidth="1"/>
    <col min="9996" max="9996" width="13.85546875" style="11" customWidth="1"/>
    <col min="9997" max="9997" width="10.140625" style="11" customWidth="1"/>
    <col min="9998" max="9998" width="9.140625" style="11" customWidth="1"/>
    <col min="9999" max="10000" width="9.140625" style="11"/>
    <col min="10001" max="10002" width="12.7109375" style="11" bestFit="1" customWidth="1"/>
    <col min="10003" max="10241" width="9.140625" style="11"/>
    <col min="10242" max="10242" width="9.28515625" style="11" bestFit="1" customWidth="1"/>
    <col min="10243" max="10243" width="10.5703125" style="11" bestFit="1" customWidth="1"/>
    <col min="10244" max="10244" width="45" style="11" customWidth="1"/>
    <col min="10245" max="10245" width="13.85546875" style="11" customWidth="1"/>
    <col min="10246" max="10247" width="15.5703125" style="11" customWidth="1"/>
    <col min="10248" max="10248" width="17.7109375" style="11" customWidth="1"/>
    <col min="10249" max="10251" width="16" style="11" bestFit="1" customWidth="1"/>
    <col min="10252" max="10252" width="13.85546875" style="11" customWidth="1"/>
    <col min="10253" max="10253" width="10.140625" style="11" customWidth="1"/>
    <col min="10254" max="10254" width="9.140625" style="11" customWidth="1"/>
    <col min="10255" max="10256" width="9.140625" style="11"/>
    <col min="10257" max="10258" width="12.7109375" style="11" bestFit="1" customWidth="1"/>
    <col min="10259" max="10497" width="9.140625" style="11"/>
    <col min="10498" max="10498" width="9.28515625" style="11" bestFit="1" customWidth="1"/>
    <col min="10499" max="10499" width="10.5703125" style="11" bestFit="1" customWidth="1"/>
    <col min="10500" max="10500" width="45" style="11" customWidth="1"/>
    <col min="10501" max="10501" width="13.85546875" style="11" customWidth="1"/>
    <col min="10502" max="10503" width="15.5703125" style="11" customWidth="1"/>
    <col min="10504" max="10504" width="17.7109375" style="11" customWidth="1"/>
    <col min="10505" max="10507" width="16" style="11" bestFit="1" customWidth="1"/>
    <col min="10508" max="10508" width="13.85546875" style="11" customWidth="1"/>
    <col min="10509" max="10509" width="10.140625" style="11" customWidth="1"/>
    <col min="10510" max="10510" width="9.140625" style="11" customWidth="1"/>
    <col min="10511" max="10512" width="9.140625" style="11"/>
    <col min="10513" max="10514" width="12.7109375" style="11" bestFit="1" customWidth="1"/>
    <col min="10515" max="10753" width="9.140625" style="11"/>
    <col min="10754" max="10754" width="9.28515625" style="11" bestFit="1" customWidth="1"/>
    <col min="10755" max="10755" width="10.5703125" style="11" bestFit="1" customWidth="1"/>
    <col min="10756" max="10756" width="45" style="11" customWidth="1"/>
    <col min="10757" max="10757" width="13.85546875" style="11" customWidth="1"/>
    <col min="10758" max="10759" width="15.5703125" style="11" customWidth="1"/>
    <col min="10760" max="10760" width="17.7109375" style="11" customWidth="1"/>
    <col min="10761" max="10763" width="16" style="11" bestFit="1" customWidth="1"/>
    <col min="10764" max="10764" width="13.85546875" style="11" customWidth="1"/>
    <col min="10765" max="10765" width="10.140625" style="11" customWidth="1"/>
    <col min="10766" max="10766" width="9.140625" style="11" customWidth="1"/>
    <col min="10767" max="10768" width="9.140625" style="11"/>
    <col min="10769" max="10770" width="12.7109375" style="11" bestFit="1" customWidth="1"/>
    <col min="10771" max="11009" width="9.140625" style="11"/>
    <col min="11010" max="11010" width="9.28515625" style="11" bestFit="1" customWidth="1"/>
    <col min="11011" max="11011" width="10.5703125" style="11" bestFit="1" customWidth="1"/>
    <col min="11012" max="11012" width="45" style="11" customWidth="1"/>
    <col min="11013" max="11013" width="13.85546875" style="11" customWidth="1"/>
    <col min="11014" max="11015" width="15.5703125" style="11" customWidth="1"/>
    <col min="11016" max="11016" width="17.7109375" style="11" customWidth="1"/>
    <col min="11017" max="11019" width="16" style="11" bestFit="1" customWidth="1"/>
    <col min="11020" max="11020" width="13.85546875" style="11" customWidth="1"/>
    <col min="11021" max="11021" width="10.140625" style="11" customWidth="1"/>
    <col min="11022" max="11022" width="9.140625" style="11" customWidth="1"/>
    <col min="11023" max="11024" width="9.140625" style="11"/>
    <col min="11025" max="11026" width="12.7109375" style="11" bestFit="1" customWidth="1"/>
    <col min="11027" max="11265" width="9.140625" style="11"/>
    <col min="11266" max="11266" width="9.28515625" style="11" bestFit="1" customWidth="1"/>
    <col min="11267" max="11267" width="10.5703125" style="11" bestFit="1" customWidth="1"/>
    <col min="11268" max="11268" width="45" style="11" customWidth="1"/>
    <col min="11269" max="11269" width="13.85546875" style="11" customWidth="1"/>
    <col min="11270" max="11271" width="15.5703125" style="11" customWidth="1"/>
    <col min="11272" max="11272" width="17.7109375" style="11" customWidth="1"/>
    <col min="11273" max="11275" width="16" style="11" bestFit="1" customWidth="1"/>
    <col min="11276" max="11276" width="13.85546875" style="11" customWidth="1"/>
    <col min="11277" max="11277" width="10.140625" style="11" customWidth="1"/>
    <col min="11278" max="11278" width="9.140625" style="11" customWidth="1"/>
    <col min="11279" max="11280" width="9.140625" style="11"/>
    <col min="11281" max="11282" width="12.7109375" style="11" bestFit="1" customWidth="1"/>
    <col min="11283" max="11521" width="9.140625" style="11"/>
    <col min="11522" max="11522" width="9.28515625" style="11" bestFit="1" customWidth="1"/>
    <col min="11523" max="11523" width="10.5703125" style="11" bestFit="1" customWidth="1"/>
    <col min="11524" max="11524" width="45" style="11" customWidth="1"/>
    <col min="11525" max="11525" width="13.85546875" style="11" customWidth="1"/>
    <col min="11526" max="11527" width="15.5703125" style="11" customWidth="1"/>
    <col min="11528" max="11528" width="17.7109375" style="11" customWidth="1"/>
    <col min="11529" max="11531" width="16" style="11" bestFit="1" customWidth="1"/>
    <col min="11532" max="11532" width="13.85546875" style="11" customWidth="1"/>
    <col min="11533" max="11533" width="10.140625" style="11" customWidth="1"/>
    <col min="11534" max="11534" width="9.140625" style="11" customWidth="1"/>
    <col min="11535" max="11536" width="9.140625" style="11"/>
    <col min="11537" max="11538" width="12.7109375" style="11" bestFit="1" customWidth="1"/>
    <col min="11539" max="11777" width="9.140625" style="11"/>
    <col min="11778" max="11778" width="9.28515625" style="11" bestFit="1" customWidth="1"/>
    <col min="11779" max="11779" width="10.5703125" style="11" bestFit="1" customWidth="1"/>
    <col min="11780" max="11780" width="45" style="11" customWidth="1"/>
    <col min="11781" max="11781" width="13.85546875" style="11" customWidth="1"/>
    <col min="11782" max="11783" width="15.5703125" style="11" customWidth="1"/>
    <col min="11784" max="11784" width="17.7109375" style="11" customWidth="1"/>
    <col min="11785" max="11787" width="16" style="11" bestFit="1" customWidth="1"/>
    <col min="11788" max="11788" width="13.85546875" style="11" customWidth="1"/>
    <col min="11789" max="11789" width="10.140625" style="11" customWidth="1"/>
    <col min="11790" max="11790" width="9.140625" style="11" customWidth="1"/>
    <col min="11791" max="11792" width="9.140625" style="11"/>
    <col min="11793" max="11794" width="12.7109375" style="11" bestFit="1" customWidth="1"/>
    <col min="11795" max="12033" width="9.140625" style="11"/>
    <col min="12034" max="12034" width="9.28515625" style="11" bestFit="1" customWidth="1"/>
    <col min="12035" max="12035" width="10.5703125" style="11" bestFit="1" customWidth="1"/>
    <col min="12036" max="12036" width="45" style="11" customWidth="1"/>
    <col min="12037" max="12037" width="13.85546875" style="11" customWidth="1"/>
    <col min="12038" max="12039" width="15.5703125" style="11" customWidth="1"/>
    <col min="12040" max="12040" width="17.7109375" style="11" customWidth="1"/>
    <col min="12041" max="12043" width="16" style="11" bestFit="1" customWidth="1"/>
    <col min="12044" max="12044" width="13.85546875" style="11" customWidth="1"/>
    <col min="12045" max="12045" width="10.140625" style="11" customWidth="1"/>
    <col min="12046" max="12046" width="9.140625" style="11" customWidth="1"/>
    <col min="12047" max="12048" width="9.140625" style="11"/>
    <col min="12049" max="12050" width="12.7109375" style="11" bestFit="1" customWidth="1"/>
    <col min="12051" max="12289" width="9.140625" style="11"/>
    <col min="12290" max="12290" width="9.28515625" style="11" bestFit="1" customWidth="1"/>
    <col min="12291" max="12291" width="10.5703125" style="11" bestFit="1" customWidth="1"/>
    <col min="12292" max="12292" width="45" style="11" customWidth="1"/>
    <col min="12293" max="12293" width="13.85546875" style="11" customWidth="1"/>
    <col min="12294" max="12295" width="15.5703125" style="11" customWidth="1"/>
    <col min="12296" max="12296" width="17.7109375" style="11" customWidth="1"/>
    <col min="12297" max="12299" width="16" style="11" bestFit="1" customWidth="1"/>
    <col min="12300" max="12300" width="13.85546875" style="11" customWidth="1"/>
    <col min="12301" max="12301" width="10.140625" style="11" customWidth="1"/>
    <col min="12302" max="12302" width="9.140625" style="11" customWidth="1"/>
    <col min="12303" max="12304" width="9.140625" style="11"/>
    <col min="12305" max="12306" width="12.7109375" style="11" bestFit="1" customWidth="1"/>
    <col min="12307" max="12545" width="9.140625" style="11"/>
    <col min="12546" max="12546" width="9.28515625" style="11" bestFit="1" customWidth="1"/>
    <col min="12547" max="12547" width="10.5703125" style="11" bestFit="1" customWidth="1"/>
    <col min="12548" max="12548" width="45" style="11" customWidth="1"/>
    <col min="12549" max="12549" width="13.85546875" style="11" customWidth="1"/>
    <col min="12550" max="12551" width="15.5703125" style="11" customWidth="1"/>
    <col min="12552" max="12552" width="17.7109375" style="11" customWidth="1"/>
    <col min="12553" max="12555" width="16" style="11" bestFit="1" customWidth="1"/>
    <col min="12556" max="12556" width="13.85546875" style="11" customWidth="1"/>
    <col min="12557" max="12557" width="10.140625" style="11" customWidth="1"/>
    <col min="12558" max="12558" width="9.140625" style="11" customWidth="1"/>
    <col min="12559" max="12560" width="9.140625" style="11"/>
    <col min="12561" max="12562" width="12.7109375" style="11" bestFit="1" customWidth="1"/>
    <col min="12563" max="12801" width="9.140625" style="11"/>
    <col min="12802" max="12802" width="9.28515625" style="11" bestFit="1" customWidth="1"/>
    <col min="12803" max="12803" width="10.5703125" style="11" bestFit="1" customWidth="1"/>
    <col min="12804" max="12804" width="45" style="11" customWidth="1"/>
    <col min="12805" max="12805" width="13.85546875" style="11" customWidth="1"/>
    <col min="12806" max="12807" width="15.5703125" style="11" customWidth="1"/>
    <col min="12808" max="12808" width="17.7109375" style="11" customWidth="1"/>
    <col min="12809" max="12811" width="16" style="11" bestFit="1" customWidth="1"/>
    <col min="12812" max="12812" width="13.85546875" style="11" customWidth="1"/>
    <col min="12813" max="12813" width="10.140625" style="11" customWidth="1"/>
    <col min="12814" max="12814" width="9.140625" style="11" customWidth="1"/>
    <col min="12815" max="12816" width="9.140625" style="11"/>
    <col min="12817" max="12818" width="12.7109375" style="11" bestFit="1" customWidth="1"/>
    <col min="12819" max="13057" width="9.140625" style="11"/>
    <col min="13058" max="13058" width="9.28515625" style="11" bestFit="1" customWidth="1"/>
    <col min="13059" max="13059" width="10.5703125" style="11" bestFit="1" customWidth="1"/>
    <col min="13060" max="13060" width="45" style="11" customWidth="1"/>
    <col min="13061" max="13061" width="13.85546875" style="11" customWidth="1"/>
    <col min="13062" max="13063" width="15.5703125" style="11" customWidth="1"/>
    <col min="13064" max="13064" width="17.7109375" style="11" customWidth="1"/>
    <col min="13065" max="13067" width="16" style="11" bestFit="1" customWidth="1"/>
    <col min="13068" max="13068" width="13.85546875" style="11" customWidth="1"/>
    <col min="13069" max="13069" width="10.140625" style="11" customWidth="1"/>
    <col min="13070" max="13070" width="9.140625" style="11" customWidth="1"/>
    <col min="13071" max="13072" width="9.140625" style="11"/>
    <col min="13073" max="13074" width="12.7109375" style="11" bestFit="1" customWidth="1"/>
    <col min="13075" max="13313" width="9.140625" style="11"/>
    <col min="13314" max="13314" width="9.28515625" style="11" bestFit="1" customWidth="1"/>
    <col min="13315" max="13315" width="10.5703125" style="11" bestFit="1" customWidth="1"/>
    <col min="13316" max="13316" width="45" style="11" customWidth="1"/>
    <col min="13317" max="13317" width="13.85546875" style="11" customWidth="1"/>
    <col min="13318" max="13319" width="15.5703125" style="11" customWidth="1"/>
    <col min="13320" max="13320" width="17.7109375" style="11" customWidth="1"/>
    <col min="13321" max="13323" width="16" style="11" bestFit="1" customWidth="1"/>
    <col min="13324" max="13324" width="13.85546875" style="11" customWidth="1"/>
    <col min="13325" max="13325" width="10.140625" style="11" customWidth="1"/>
    <col min="13326" max="13326" width="9.140625" style="11" customWidth="1"/>
    <col min="13327" max="13328" width="9.140625" style="11"/>
    <col min="13329" max="13330" width="12.7109375" style="11" bestFit="1" customWidth="1"/>
    <col min="13331" max="13569" width="9.140625" style="11"/>
    <col min="13570" max="13570" width="9.28515625" style="11" bestFit="1" customWidth="1"/>
    <col min="13571" max="13571" width="10.5703125" style="11" bestFit="1" customWidth="1"/>
    <col min="13572" max="13572" width="45" style="11" customWidth="1"/>
    <col min="13573" max="13573" width="13.85546875" style="11" customWidth="1"/>
    <col min="13574" max="13575" width="15.5703125" style="11" customWidth="1"/>
    <col min="13576" max="13576" width="17.7109375" style="11" customWidth="1"/>
    <col min="13577" max="13579" width="16" style="11" bestFit="1" customWidth="1"/>
    <col min="13580" max="13580" width="13.85546875" style="11" customWidth="1"/>
    <col min="13581" max="13581" width="10.140625" style="11" customWidth="1"/>
    <col min="13582" max="13582" width="9.140625" style="11" customWidth="1"/>
    <col min="13583" max="13584" width="9.140625" style="11"/>
    <col min="13585" max="13586" width="12.7109375" style="11" bestFit="1" customWidth="1"/>
    <col min="13587" max="13825" width="9.140625" style="11"/>
    <col min="13826" max="13826" width="9.28515625" style="11" bestFit="1" customWidth="1"/>
    <col min="13827" max="13827" width="10.5703125" style="11" bestFit="1" customWidth="1"/>
    <col min="13828" max="13828" width="45" style="11" customWidth="1"/>
    <col min="13829" max="13829" width="13.85546875" style="11" customWidth="1"/>
    <col min="13830" max="13831" width="15.5703125" style="11" customWidth="1"/>
    <col min="13832" max="13832" width="17.7109375" style="11" customWidth="1"/>
    <col min="13833" max="13835" width="16" style="11" bestFit="1" customWidth="1"/>
    <col min="13836" max="13836" width="13.85546875" style="11" customWidth="1"/>
    <col min="13837" max="13837" width="10.140625" style="11" customWidth="1"/>
    <col min="13838" max="13838" width="9.140625" style="11" customWidth="1"/>
    <col min="13839" max="13840" width="9.140625" style="11"/>
    <col min="13841" max="13842" width="12.7109375" style="11" bestFit="1" customWidth="1"/>
    <col min="13843" max="14081" width="9.140625" style="11"/>
    <col min="14082" max="14082" width="9.28515625" style="11" bestFit="1" customWidth="1"/>
    <col min="14083" max="14083" width="10.5703125" style="11" bestFit="1" customWidth="1"/>
    <col min="14084" max="14084" width="45" style="11" customWidth="1"/>
    <col min="14085" max="14085" width="13.85546875" style="11" customWidth="1"/>
    <col min="14086" max="14087" width="15.5703125" style="11" customWidth="1"/>
    <col min="14088" max="14088" width="17.7109375" style="11" customWidth="1"/>
    <col min="14089" max="14091" width="16" style="11" bestFit="1" customWidth="1"/>
    <col min="14092" max="14092" width="13.85546875" style="11" customWidth="1"/>
    <col min="14093" max="14093" width="10.140625" style="11" customWidth="1"/>
    <col min="14094" max="14094" width="9.140625" style="11" customWidth="1"/>
    <col min="14095" max="14096" width="9.140625" style="11"/>
    <col min="14097" max="14098" width="12.7109375" style="11" bestFit="1" customWidth="1"/>
    <col min="14099" max="14337" width="9.140625" style="11"/>
    <col min="14338" max="14338" width="9.28515625" style="11" bestFit="1" customWidth="1"/>
    <col min="14339" max="14339" width="10.5703125" style="11" bestFit="1" customWidth="1"/>
    <col min="14340" max="14340" width="45" style="11" customWidth="1"/>
    <col min="14341" max="14341" width="13.85546875" style="11" customWidth="1"/>
    <col min="14342" max="14343" width="15.5703125" style="11" customWidth="1"/>
    <col min="14344" max="14344" width="17.7109375" style="11" customWidth="1"/>
    <col min="14345" max="14347" width="16" style="11" bestFit="1" customWidth="1"/>
    <col min="14348" max="14348" width="13.85546875" style="11" customWidth="1"/>
    <col min="14349" max="14349" width="10.140625" style="11" customWidth="1"/>
    <col min="14350" max="14350" width="9.140625" style="11" customWidth="1"/>
    <col min="14351" max="14352" width="9.140625" style="11"/>
    <col min="14353" max="14354" width="12.7109375" style="11" bestFit="1" customWidth="1"/>
    <col min="14355" max="14593" width="9.140625" style="11"/>
    <col min="14594" max="14594" width="9.28515625" style="11" bestFit="1" customWidth="1"/>
    <col min="14595" max="14595" width="10.5703125" style="11" bestFit="1" customWidth="1"/>
    <col min="14596" max="14596" width="45" style="11" customWidth="1"/>
    <col min="14597" max="14597" width="13.85546875" style="11" customWidth="1"/>
    <col min="14598" max="14599" width="15.5703125" style="11" customWidth="1"/>
    <col min="14600" max="14600" width="17.7109375" style="11" customWidth="1"/>
    <col min="14601" max="14603" width="16" style="11" bestFit="1" customWidth="1"/>
    <col min="14604" max="14604" width="13.85546875" style="11" customWidth="1"/>
    <col min="14605" max="14605" width="10.140625" style="11" customWidth="1"/>
    <col min="14606" max="14606" width="9.140625" style="11" customWidth="1"/>
    <col min="14607" max="14608" width="9.140625" style="11"/>
    <col min="14609" max="14610" width="12.7109375" style="11" bestFit="1" customWidth="1"/>
    <col min="14611" max="14849" width="9.140625" style="11"/>
    <col min="14850" max="14850" width="9.28515625" style="11" bestFit="1" customWidth="1"/>
    <col min="14851" max="14851" width="10.5703125" style="11" bestFit="1" customWidth="1"/>
    <col min="14852" max="14852" width="45" style="11" customWidth="1"/>
    <col min="14853" max="14853" width="13.85546875" style="11" customWidth="1"/>
    <col min="14854" max="14855" width="15.5703125" style="11" customWidth="1"/>
    <col min="14856" max="14856" width="17.7109375" style="11" customWidth="1"/>
    <col min="14857" max="14859" width="16" style="11" bestFit="1" customWidth="1"/>
    <col min="14860" max="14860" width="13.85546875" style="11" customWidth="1"/>
    <col min="14861" max="14861" width="10.140625" style="11" customWidth="1"/>
    <col min="14862" max="14862" width="9.140625" style="11" customWidth="1"/>
    <col min="14863" max="14864" width="9.140625" style="11"/>
    <col min="14865" max="14866" width="12.7109375" style="11" bestFit="1" customWidth="1"/>
    <col min="14867" max="15105" width="9.140625" style="11"/>
    <col min="15106" max="15106" width="9.28515625" style="11" bestFit="1" customWidth="1"/>
    <col min="15107" max="15107" width="10.5703125" style="11" bestFit="1" customWidth="1"/>
    <col min="15108" max="15108" width="45" style="11" customWidth="1"/>
    <col min="15109" max="15109" width="13.85546875" style="11" customWidth="1"/>
    <col min="15110" max="15111" width="15.5703125" style="11" customWidth="1"/>
    <col min="15112" max="15112" width="17.7109375" style="11" customWidth="1"/>
    <col min="15113" max="15115" width="16" style="11" bestFit="1" customWidth="1"/>
    <col min="15116" max="15116" width="13.85546875" style="11" customWidth="1"/>
    <col min="15117" max="15117" width="10.140625" style="11" customWidth="1"/>
    <col min="15118" max="15118" width="9.140625" style="11" customWidth="1"/>
    <col min="15119" max="15120" width="9.140625" style="11"/>
    <col min="15121" max="15122" width="12.7109375" style="11" bestFit="1" customWidth="1"/>
    <col min="15123" max="15361" width="9.140625" style="11"/>
    <col min="15362" max="15362" width="9.28515625" style="11" bestFit="1" customWidth="1"/>
    <col min="15363" max="15363" width="10.5703125" style="11" bestFit="1" customWidth="1"/>
    <col min="15364" max="15364" width="45" style="11" customWidth="1"/>
    <col min="15365" max="15365" width="13.85546875" style="11" customWidth="1"/>
    <col min="15366" max="15367" width="15.5703125" style="11" customWidth="1"/>
    <col min="15368" max="15368" width="17.7109375" style="11" customWidth="1"/>
    <col min="15369" max="15371" width="16" style="11" bestFit="1" customWidth="1"/>
    <col min="15372" max="15372" width="13.85546875" style="11" customWidth="1"/>
    <col min="15373" max="15373" width="10.140625" style="11" customWidth="1"/>
    <col min="15374" max="15374" width="9.140625" style="11" customWidth="1"/>
    <col min="15375" max="15376" width="9.140625" style="11"/>
    <col min="15377" max="15378" width="12.7109375" style="11" bestFit="1" customWidth="1"/>
    <col min="15379" max="15617" width="9.140625" style="11"/>
    <col min="15618" max="15618" width="9.28515625" style="11" bestFit="1" customWidth="1"/>
    <col min="15619" max="15619" width="10.5703125" style="11" bestFit="1" customWidth="1"/>
    <col min="15620" max="15620" width="45" style="11" customWidth="1"/>
    <col min="15621" max="15621" width="13.85546875" style="11" customWidth="1"/>
    <col min="15622" max="15623" width="15.5703125" style="11" customWidth="1"/>
    <col min="15624" max="15624" width="17.7109375" style="11" customWidth="1"/>
    <col min="15625" max="15627" width="16" style="11" bestFit="1" customWidth="1"/>
    <col min="15628" max="15628" width="13.85546875" style="11" customWidth="1"/>
    <col min="15629" max="15629" width="10.140625" style="11" customWidth="1"/>
    <col min="15630" max="15630" width="9.140625" style="11" customWidth="1"/>
    <col min="15631" max="15632" width="9.140625" style="11"/>
    <col min="15633" max="15634" width="12.7109375" style="11" bestFit="1" customWidth="1"/>
    <col min="15635" max="15873" width="9.140625" style="11"/>
    <col min="15874" max="15874" width="9.28515625" style="11" bestFit="1" customWidth="1"/>
    <col min="15875" max="15875" width="10.5703125" style="11" bestFit="1" customWidth="1"/>
    <col min="15876" max="15876" width="45" style="11" customWidth="1"/>
    <col min="15877" max="15877" width="13.85546875" style="11" customWidth="1"/>
    <col min="15878" max="15879" width="15.5703125" style="11" customWidth="1"/>
    <col min="15880" max="15880" width="17.7109375" style="11" customWidth="1"/>
    <col min="15881" max="15883" width="16" style="11" bestFit="1" customWidth="1"/>
    <col min="15884" max="15884" width="13.85546875" style="11" customWidth="1"/>
    <col min="15885" max="15885" width="10.140625" style="11" customWidth="1"/>
    <col min="15886" max="15886" width="9.140625" style="11" customWidth="1"/>
    <col min="15887" max="15888" width="9.140625" style="11"/>
    <col min="15889" max="15890" width="12.7109375" style="11" bestFit="1" customWidth="1"/>
    <col min="15891" max="16129" width="9.140625" style="11"/>
    <col min="16130" max="16130" width="9.28515625" style="11" bestFit="1" customWidth="1"/>
    <col min="16131" max="16131" width="10.5703125" style="11" bestFit="1" customWidth="1"/>
    <col min="16132" max="16132" width="45" style="11" customWidth="1"/>
    <col min="16133" max="16133" width="13.85546875" style="11" customWidth="1"/>
    <col min="16134" max="16135" width="15.5703125" style="11" customWidth="1"/>
    <col min="16136" max="16136" width="17.7109375" style="11" customWidth="1"/>
    <col min="16137" max="16139" width="16" style="11" bestFit="1" customWidth="1"/>
    <col min="16140" max="16140" width="13.85546875" style="11" customWidth="1"/>
    <col min="16141" max="16141" width="10.140625" style="11" customWidth="1"/>
    <col min="16142" max="16142" width="9.140625" style="11" customWidth="1"/>
    <col min="16143" max="16144" width="9.140625" style="11"/>
    <col min="16145" max="16146" width="12.7109375" style="11" bestFit="1" customWidth="1"/>
    <col min="16147" max="16384" width="9.140625" style="11"/>
  </cols>
  <sheetData>
    <row r="1" spans="1:29" ht="30.75" customHeight="1">
      <c r="A1" s="484" t="s">
        <v>415</v>
      </c>
      <c r="B1" s="484"/>
      <c r="C1" s="484"/>
      <c r="D1" s="484"/>
      <c r="E1" s="484"/>
      <c r="F1" s="484"/>
      <c r="G1" s="484"/>
      <c r="H1" s="484"/>
      <c r="I1" s="484"/>
      <c r="J1" s="484"/>
      <c r="K1" s="235"/>
    </row>
    <row r="2" spans="1:29" ht="14.25">
      <c r="A2" s="27"/>
      <c r="B2" s="27"/>
      <c r="C2" s="27"/>
      <c r="D2" s="26"/>
      <c r="E2" s="26"/>
      <c r="F2" s="40"/>
      <c r="G2" s="40"/>
      <c r="I2" s="88">
        <v>7.5345000000000004</v>
      </c>
      <c r="J2" s="236"/>
      <c r="K2" s="88"/>
    </row>
    <row r="3" spans="1:29" ht="52.5" customHeight="1">
      <c r="A3" s="29" t="s">
        <v>268</v>
      </c>
      <c r="B3" s="29" t="s">
        <v>269</v>
      </c>
      <c r="C3" s="29" t="s">
        <v>270</v>
      </c>
      <c r="D3" s="84" t="s">
        <v>336</v>
      </c>
      <c r="E3" s="84" t="s">
        <v>367</v>
      </c>
      <c r="F3" s="84" t="s">
        <v>325</v>
      </c>
      <c r="G3" s="84" t="s">
        <v>370</v>
      </c>
      <c r="H3" s="84" t="s">
        <v>366</v>
      </c>
      <c r="I3" s="84" t="s">
        <v>328</v>
      </c>
      <c r="J3" s="84" t="s">
        <v>328</v>
      </c>
      <c r="K3" s="184"/>
      <c r="M3" s="30"/>
    </row>
    <row r="4" spans="1:29" s="38" customFormat="1">
      <c r="A4" s="85" t="s">
        <v>339</v>
      </c>
      <c r="B4" s="86">
        <v>2</v>
      </c>
      <c r="C4" s="86">
        <v>3</v>
      </c>
      <c r="D4" s="86">
        <v>4</v>
      </c>
      <c r="E4" s="86">
        <v>4</v>
      </c>
      <c r="F4" s="86">
        <v>5</v>
      </c>
      <c r="G4" s="86">
        <v>6</v>
      </c>
      <c r="H4" s="86">
        <v>7</v>
      </c>
      <c r="I4" s="86" t="s">
        <v>371</v>
      </c>
      <c r="J4" s="86" t="s">
        <v>372</v>
      </c>
      <c r="K4" s="188"/>
      <c r="M4" s="87"/>
    </row>
    <row r="5" spans="1:29" s="95" customFormat="1">
      <c r="A5" s="31" t="s">
        <v>0</v>
      </c>
      <c r="B5" s="32" t="s">
        <v>271</v>
      </c>
      <c r="C5" s="33" t="s">
        <v>272</v>
      </c>
      <c r="D5" s="91">
        <f>'Račun pr. i ras.-izvori fin.'!B23</f>
        <v>9673934118.9800014</v>
      </c>
      <c r="E5" s="342">
        <f>'Račun pr. i ras.-izvori fin.'!C23</f>
        <v>1283951704.6890967</v>
      </c>
      <c r="F5" s="342">
        <f>'Račun pr. i ras.-izvori fin.'!D23</f>
        <v>2910384917</v>
      </c>
      <c r="G5" s="342">
        <f>'Račun pr. i ras.-izvori fin.'!E23</f>
        <v>2910384917</v>
      </c>
      <c r="H5" s="342">
        <f>'Račun pr. i ras.-izvori fin.'!F23</f>
        <v>1453125064.9700003</v>
      </c>
      <c r="I5" s="171">
        <f>IFERROR(H5/E5,0)*100</f>
        <v>113.17599093977356</v>
      </c>
      <c r="J5" s="171">
        <f>IFERROR(H5/F5,0)*100</f>
        <v>49.928964944879837</v>
      </c>
      <c r="K5" s="185"/>
      <c r="L5" s="92"/>
      <c r="M5" s="92"/>
      <c r="N5" s="92"/>
      <c r="O5" s="93"/>
      <c r="P5" s="93"/>
      <c r="Q5" s="94"/>
      <c r="R5" s="94"/>
      <c r="S5" s="93"/>
    </row>
    <row r="6" spans="1:29" s="95" customFormat="1">
      <c r="A6" s="31" t="s">
        <v>69</v>
      </c>
      <c r="B6" s="32" t="s">
        <v>273</v>
      </c>
      <c r="C6" s="33" t="s">
        <v>274</v>
      </c>
      <c r="D6" s="91">
        <f>'Račun pr. i ras.-izvori fin.'!B24</f>
        <v>907026.94000000006</v>
      </c>
      <c r="E6" s="342">
        <f>'Račun pr. i ras.-izvori fin.'!C24</f>
        <v>120383.16278452452</v>
      </c>
      <c r="F6" s="342">
        <f>'Račun pr. i ras.-izvori fin.'!D24</f>
        <v>212600</v>
      </c>
      <c r="G6" s="342">
        <f>'Račun pr. i ras.-izvori fin.'!E24</f>
        <v>212600</v>
      </c>
      <c r="H6" s="342">
        <f>'Račun pr. i ras.-izvori fin.'!F24</f>
        <v>4499.6400000000003</v>
      </c>
      <c r="I6" s="171">
        <f t="shared" ref="I6:I30" si="0">IFERROR(H6/E6,0)*100</f>
        <v>3.7377652288916581</v>
      </c>
      <c r="J6" s="171">
        <f t="shared" ref="J6:J30" si="1">IFERROR(H6/F6,0)*100</f>
        <v>2.1164816556914396</v>
      </c>
      <c r="K6" s="185"/>
      <c r="L6" s="96"/>
      <c r="M6" s="92"/>
      <c r="N6" s="92"/>
      <c r="O6" s="93"/>
      <c r="P6" s="93"/>
      <c r="Q6" s="93"/>
      <c r="R6" s="94"/>
      <c r="S6" s="93"/>
    </row>
    <row r="7" spans="1:29" s="95" customFormat="1">
      <c r="A7" s="31" t="s">
        <v>170</v>
      </c>
      <c r="B7" s="32" t="s">
        <v>275</v>
      </c>
      <c r="C7" s="33" t="s">
        <v>171</v>
      </c>
      <c r="D7" s="91">
        <f>'Račun pr. i ras.-izvori fin.'!B26</f>
        <v>13785046435.139999</v>
      </c>
      <c r="E7" s="342">
        <f>'Račun pr. i ras.-izvori fin.'!C26</f>
        <v>1829590076.9978099</v>
      </c>
      <c r="F7" s="342">
        <f>'Račun pr. i ras.-izvori fin.'!D26</f>
        <v>4313464286</v>
      </c>
      <c r="G7" s="342">
        <f>'Račun pr. i ras.-izvori fin.'!E26</f>
        <v>4313464286</v>
      </c>
      <c r="H7" s="342">
        <f>'Račun pr. i ras.-izvori fin.'!F26</f>
        <v>2064314033.1300001</v>
      </c>
      <c r="I7" s="171">
        <f t="shared" si="0"/>
        <v>112.82931947889392</v>
      </c>
      <c r="J7" s="171">
        <f t="shared" si="1"/>
        <v>47.857450444878914</v>
      </c>
      <c r="K7" s="185"/>
      <c r="L7" s="179"/>
      <c r="M7" s="182" t="s">
        <v>341</v>
      </c>
      <c r="N7" s="182"/>
      <c r="O7" s="180"/>
      <c r="P7" s="180"/>
      <c r="Q7" s="93"/>
      <c r="R7" s="94"/>
      <c r="S7" s="93"/>
    </row>
    <row r="8" spans="1:29" s="95" customFormat="1">
      <c r="A8" s="97">
        <v>31</v>
      </c>
      <c r="B8" s="98"/>
      <c r="C8" s="99" t="s">
        <v>276</v>
      </c>
      <c r="D8" s="100">
        <v>1358179.01</v>
      </c>
      <c r="E8" s="343">
        <f>D8/$I$2</f>
        <v>180261.33253699649</v>
      </c>
      <c r="F8" s="343">
        <v>372000</v>
      </c>
      <c r="G8" s="343">
        <v>372000</v>
      </c>
      <c r="H8" s="344">
        <v>183419.65</v>
      </c>
      <c r="I8" s="172">
        <f t="shared" si="0"/>
        <v>101.75207706420085</v>
      </c>
      <c r="J8" s="172">
        <f t="shared" si="1"/>
        <v>49.306357526881719</v>
      </c>
      <c r="K8" s="185"/>
      <c r="L8" s="178">
        <f>D8+D9+D10</f>
        <v>2771.0299999993294</v>
      </c>
      <c r="M8" s="178">
        <f>E8+E9+E10</f>
        <v>367.7788838010747</v>
      </c>
      <c r="N8" s="178">
        <f>F8+F9+F10</f>
        <v>180000</v>
      </c>
      <c r="O8" s="178">
        <f t="shared" ref="O8" si="2">H8+H9+H10</f>
        <v>295.91999999992549</v>
      </c>
      <c r="P8" s="178">
        <v>31</v>
      </c>
      <c r="Q8" s="96"/>
      <c r="R8" s="96"/>
      <c r="S8" s="96"/>
      <c r="T8" s="101"/>
      <c r="U8" s="101"/>
    </row>
    <row r="9" spans="1:29" s="106" customFormat="1">
      <c r="A9" s="102">
        <v>31</v>
      </c>
      <c r="B9" s="103">
        <v>6615</v>
      </c>
      <c r="C9" s="104" t="s">
        <v>277</v>
      </c>
      <c r="D9" s="105">
        <v>11854562.380000001</v>
      </c>
      <c r="E9" s="345">
        <f>D9/$I$2</f>
        <v>1573370.8115999736</v>
      </c>
      <c r="F9" s="345">
        <v>1956191</v>
      </c>
      <c r="G9" s="345">
        <v>1956191</v>
      </c>
      <c r="H9" s="345">
        <v>1956190.68</v>
      </c>
      <c r="I9" s="171">
        <f t="shared" si="0"/>
        <v>124.33119170494422</v>
      </c>
      <c r="J9" s="171">
        <f t="shared" si="1"/>
        <v>99.999983641679151</v>
      </c>
      <c r="K9" s="185"/>
      <c r="L9" s="179">
        <f>L8-'Račun pr. i ras.-izvori fin.'!B28</f>
        <v>-6.7029759520664811E-10</v>
      </c>
      <c r="M9" s="179">
        <f>M8-'Račun pr. i ras.-izvori fin.'!C28</f>
        <v>-1.0646772352629341E-10</v>
      </c>
      <c r="N9" s="179">
        <f>N8-'Račun pr. i ras.-izvori fin.'!D28</f>
        <v>0</v>
      </c>
      <c r="O9" s="179">
        <f>O8-'Račun pr. i ras.-izvori fin.'!F28</f>
        <v>-7.4521722126519307E-11</v>
      </c>
      <c r="P9" s="180"/>
      <c r="Q9" s="93"/>
      <c r="R9" s="94"/>
      <c r="S9" s="93"/>
    </row>
    <row r="10" spans="1:29" s="106" customFormat="1">
      <c r="A10" s="102">
        <v>31</v>
      </c>
      <c r="B10" s="103">
        <v>6615</v>
      </c>
      <c r="C10" s="104" t="s">
        <v>278</v>
      </c>
      <c r="D10" s="105">
        <f>-D8-D9+'Račun pr. i ras.-izvori fin.'!B28</f>
        <v>-13209970.360000001</v>
      </c>
      <c r="E10" s="345">
        <f>-E8-E9+'Račun pr. i ras.-izvori fin.'!C28</f>
        <v>-1753264.3652531691</v>
      </c>
      <c r="F10" s="345">
        <f>-F8-F9+'Račun pr. i ras.-izvori fin.'!D28</f>
        <v>-2148191</v>
      </c>
      <c r="G10" s="345">
        <f>-G8-G9+'Račun pr. i ras.-izvori fin.'!E28</f>
        <v>-2148191</v>
      </c>
      <c r="H10" s="345">
        <f>-H8-H9+'Račun pr. i ras.-izvori fin.'!F28</f>
        <v>-2139314.41</v>
      </c>
      <c r="I10" s="173">
        <f t="shared" si="0"/>
        <v>122.01892951215522</v>
      </c>
      <c r="J10" s="173">
        <f t="shared" si="1"/>
        <v>99.586787673907963</v>
      </c>
      <c r="K10" s="185"/>
      <c r="L10" s="179"/>
      <c r="M10" s="179"/>
      <c r="N10" s="179"/>
      <c r="O10" s="181"/>
      <c r="P10" s="181"/>
      <c r="Q10" s="94"/>
      <c r="R10" s="94"/>
      <c r="S10" s="94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</row>
    <row r="11" spans="1:29" s="95" customFormat="1">
      <c r="A11" s="108">
        <v>43</v>
      </c>
      <c r="B11" s="109"/>
      <c r="C11" s="110" t="s">
        <v>117</v>
      </c>
      <c r="D11" s="91">
        <f>D12+D13</f>
        <v>899339.41</v>
      </c>
      <c r="E11" s="342">
        <f>E12+E13</f>
        <v>119362.85221315283</v>
      </c>
      <c r="F11" s="342">
        <f t="shared" ref="F11:H11" si="3">F12+F13</f>
        <v>100000</v>
      </c>
      <c r="G11" s="342">
        <f t="shared" ref="G11" si="4">G12+G13</f>
        <v>100000</v>
      </c>
      <c r="H11" s="342">
        <f t="shared" si="3"/>
        <v>43758.86</v>
      </c>
      <c r="I11" s="171">
        <f t="shared" si="0"/>
        <v>36.660367265568851</v>
      </c>
      <c r="J11" s="171">
        <f t="shared" si="1"/>
        <v>43.758859999999999</v>
      </c>
      <c r="K11" s="185"/>
      <c r="L11" s="179"/>
      <c r="M11" s="179"/>
      <c r="N11" s="179"/>
      <c r="O11" s="181"/>
      <c r="P11" s="181"/>
      <c r="Q11" s="94"/>
      <c r="R11" s="94"/>
      <c r="S11" s="94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</row>
    <row r="12" spans="1:29" s="95" customFormat="1" ht="25.5">
      <c r="A12" s="350"/>
      <c r="B12" s="351">
        <v>641720043</v>
      </c>
      <c r="C12" s="339" t="s">
        <v>279</v>
      </c>
      <c r="D12" s="112">
        <v>0</v>
      </c>
      <c r="E12" s="346">
        <v>0</v>
      </c>
      <c r="F12" s="346">
        <v>0</v>
      </c>
      <c r="G12" s="346">
        <v>0</v>
      </c>
      <c r="H12" s="346">
        <v>0</v>
      </c>
      <c r="I12" s="174">
        <f t="shared" si="0"/>
        <v>0</v>
      </c>
      <c r="J12" s="174">
        <f t="shared" si="1"/>
        <v>0</v>
      </c>
      <c r="K12" s="189"/>
      <c r="L12" s="178">
        <f>D11+D14+D15</f>
        <v>331239.09000000358</v>
      </c>
      <c r="M12" s="178">
        <f>E11+E14+E15</f>
        <v>43962.98228150513</v>
      </c>
      <c r="N12" s="178">
        <f>F11+F14+F15</f>
        <v>44000</v>
      </c>
      <c r="O12" s="178">
        <f t="shared" ref="O12" si="5">H11+H14+H15</f>
        <v>23855.139999999665</v>
      </c>
      <c r="P12" s="178">
        <v>43</v>
      </c>
      <c r="Q12" s="94"/>
      <c r="R12" s="94"/>
      <c r="S12" s="94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</row>
    <row r="13" spans="1:29" s="95" customFormat="1">
      <c r="A13" s="350"/>
      <c r="B13" s="351">
        <v>65268</v>
      </c>
      <c r="C13" s="339" t="s">
        <v>117</v>
      </c>
      <c r="D13" s="112">
        <v>899339.41</v>
      </c>
      <c r="E13" s="346">
        <f>D13/$I$2</f>
        <v>119362.85221315283</v>
      </c>
      <c r="F13" s="346">
        <v>100000</v>
      </c>
      <c r="G13" s="346">
        <v>100000</v>
      </c>
      <c r="H13" s="346">
        <v>43758.86</v>
      </c>
      <c r="I13" s="174">
        <f t="shared" si="0"/>
        <v>36.660367265568851</v>
      </c>
      <c r="J13" s="174">
        <f t="shared" si="1"/>
        <v>43.758859999999999</v>
      </c>
      <c r="K13" s="189"/>
      <c r="L13" s="179">
        <f>L12-'Račun pr. i ras.-izvori fin.'!B30</f>
        <v>3.5506673157215118E-9</v>
      </c>
      <c r="M13" s="179">
        <f>M12-'Račun pr. i ras.-izvori fin.'!C30</f>
        <v>5.8207660913467407E-11</v>
      </c>
      <c r="N13" s="179">
        <f>N12-'Račun pr. i ras.-izvori fin.'!D30</f>
        <v>0</v>
      </c>
      <c r="O13" s="179">
        <f>O12-'Račun pr. i ras.-izvori fin.'!F30</f>
        <v>-3.3105607144534588E-10</v>
      </c>
      <c r="P13" s="180"/>
      <c r="Q13" s="94"/>
      <c r="R13" s="94"/>
      <c r="S13" s="93"/>
    </row>
    <row r="14" spans="1:29" s="106" customFormat="1">
      <c r="A14" s="102">
        <v>43</v>
      </c>
      <c r="B14" s="103"/>
      <c r="C14" s="104" t="s">
        <v>277</v>
      </c>
      <c r="D14" s="105">
        <v>35592658.350000001</v>
      </c>
      <c r="E14" s="345">
        <f>D14/$I$2</f>
        <v>4723957.5751542905</v>
      </c>
      <c r="F14" s="342">
        <v>4773582</v>
      </c>
      <c r="G14" s="342">
        <v>4773582</v>
      </c>
      <c r="H14" s="342">
        <v>4773581.28</v>
      </c>
      <c r="I14" s="171">
        <f t="shared" si="0"/>
        <v>101.05046889300418</v>
      </c>
      <c r="J14" s="171">
        <f t="shared" si="1"/>
        <v>99.999984916986875</v>
      </c>
      <c r="K14" s="185"/>
      <c r="L14" s="179"/>
      <c r="M14" s="182"/>
      <c r="N14" s="182"/>
      <c r="O14" s="180"/>
      <c r="P14" s="180"/>
      <c r="Q14" s="93"/>
      <c r="R14" s="94"/>
      <c r="S14" s="93"/>
    </row>
    <row r="15" spans="1:29" s="106" customFormat="1">
      <c r="A15" s="102">
        <v>43</v>
      </c>
      <c r="B15" s="103"/>
      <c r="C15" s="104" t="s">
        <v>278</v>
      </c>
      <c r="D15" s="105">
        <f>-D11-D14+'Račun pr. i ras.-izvori fin.'!B30</f>
        <v>-36160758.669999994</v>
      </c>
      <c r="E15" s="345">
        <f>-E11-E14+'Račun pr. i ras.-izvori fin.'!C30</f>
        <v>-4799357.4450859381</v>
      </c>
      <c r="F15" s="345">
        <f>-F11-F14+'Račun pr. i ras.-izvori fin.'!D30</f>
        <v>-4829582</v>
      </c>
      <c r="G15" s="345">
        <f>-G11-G14+'Račun pr. i ras.-izvori fin.'!E30</f>
        <v>-4829582</v>
      </c>
      <c r="H15" s="345">
        <f>-H11-H14+'Račun pr. i ras.-izvori fin.'!F30</f>
        <v>-4793485.0000000009</v>
      </c>
      <c r="I15" s="173">
        <f t="shared" si="0"/>
        <v>99.877641014383073</v>
      </c>
      <c r="J15" s="173">
        <f t="shared" si="1"/>
        <v>99.252585420435992</v>
      </c>
      <c r="K15" s="185"/>
      <c r="L15" s="179"/>
      <c r="M15" s="179"/>
      <c r="N15" s="179"/>
      <c r="O15" s="181"/>
      <c r="P15" s="181"/>
      <c r="Q15" s="94"/>
      <c r="R15" s="94"/>
      <c r="S15" s="94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</row>
    <row r="16" spans="1:29" s="95" customFormat="1">
      <c r="A16" s="108">
        <v>51</v>
      </c>
      <c r="B16" s="109">
        <v>632311800</v>
      </c>
      <c r="C16" s="110" t="s">
        <v>274</v>
      </c>
      <c r="D16" s="91">
        <f>'Račun pr. i ras.-izvori fin.'!B32</f>
        <v>0</v>
      </c>
      <c r="E16" s="342">
        <f>'Račun pr. i ras.-izvori fin.'!C32</f>
        <v>0</v>
      </c>
      <c r="F16" s="342">
        <f>'Račun pr. i ras.-izvori fin.'!D32</f>
        <v>1000</v>
      </c>
      <c r="G16" s="342">
        <f>'Račun pr. i ras.-izvori fin.'!E32</f>
        <v>1000</v>
      </c>
      <c r="H16" s="342">
        <f>'Račun pr. i ras.-izvori fin.'!F32</f>
        <v>1006.94</v>
      </c>
      <c r="I16" s="171">
        <f t="shared" si="0"/>
        <v>0</v>
      </c>
      <c r="J16" s="171">
        <f t="shared" si="1"/>
        <v>100.69399999999999</v>
      </c>
      <c r="K16" s="185"/>
      <c r="L16" s="179">
        <f>D16-'Račun pr. i ras.-izvori fin.'!B32</f>
        <v>0</v>
      </c>
      <c r="M16" s="179">
        <f>E16-'Račun pr. i ras.-izvori fin.'!C32</f>
        <v>0</v>
      </c>
      <c r="N16" s="179">
        <f>F16-'Račun pr. i ras.-izvori fin.'!D32</f>
        <v>0</v>
      </c>
      <c r="O16" s="179">
        <f>H16-'Račun pr. i ras.-izvori fin.'!F32</f>
        <v>0</v>
      </c>
      <c r="P16" s="183">
        <v>51</v>
      </c>
      <c r="Q16" s="113"/>
      <c r="R16" s="113"/>
      <c r="S16" s="93"/>
    </row>
    <row r="17" spans="1:29" s="95" customFormat="1">
      <c r="A17" s="108">
        <v>561</v>
      </c>
      <c r="B17" s="109">
        <v>632310561</v>
      </c>
      <c r="C17" s="110" t="s">
        <v>280</v>
      </c>
      <c r="D17" s="91">
        <f>'Posebni dio s f'!C191+'Posebni dio s f'!C196+'Posebni dio s f'!C246+'Posebni dio s f'!C251</f>
        <v>544836.04</v>
      </c>
      <c r="E17" s="342">
        <f>'Posebni dio s f'!D191+'Posebni dio s f'!D196+'Posebni dio s f'!D246+'Posebni dio s f'!D251</f>
        <v>72312.169354303536</v>
      </c>
      <c r="F17" s="342">
        <f>'Posebni dio s f'!E191+'Posebni dio s f'!E196+'Posebni dio s f'!E246+'Posebni dio s f'!E251</f>
        <v>542043</v>
      </c>
      <c r="G17" s="342">
        <f>'Posebni dio s f'!F191+'Posebni dio s f'!F196+'Posebni dio s f'!F246+'Posebni dio s f'!F251</f>
        <v>542043</v>
      </c>
      <c r="H17" s="342">
        <f>'Posebni dio s f'!G191+'Posebni dio s f'!G196+'Posebni dio s f'!G246+'Posebni dio s f'!G251</f>
        <v>25497.98</v>
      </c>
      <c r="I17" s="171">
        <f t="shared" si="0"/>
        <v>35.260980589683456</v>
      </c>
      <c r="J17" s="171">
        <f t="shared" si="1"/>
        <v>4.7040511546131949</v>
      </c>
      <c r="K17" s="185"/>
      <c r="L17" s="178">
        <f>D17+D18</f>
        <v>5139819.17</v>
      </c>
      <c r="M17" s="178">
        <f>E17+E18</f>
        <v>682171.23498573224</v>
      </c>
      <c r="N17" s="178">
        <f>F17+F18</f>
        <v>1142043</v>
      </c>
      <c r="O17" s="178">
        <f t="shared" ref="O17" si="6">H17+H18</f>
        <v>25497.98</v>
      </c>
      <c r="P17" s="178">
        <v>561</v>
      </c>
      <c r="Q17" s="93"/>
      <c r="R17" s="93"/>
      <c r="S17" s="94"/>
    </row>
    <row r="18" spans="1:29" s="95" customFormat="1">
      <c r="A18" s="114">
        <v>561</v>
      </c>
      <c r="B18" s="109">
        <v>632410561</v>
      </c>
      <c r="C18" s="110" t="s">
        <v>281</v>
      </c>
      <c r="D18" s="91">
        <f>'Posebni dio s f'!C206+'Posebni dio s f'!C209</f>
        <v>4594983.13</v>
      </c>
      <c r="E18" s="342">
        <f>'Posebni dio s f'!D206+'Posebni dio s f'!D209</f>
        <v>609859.06563142873</v>
      </c>
      <c r="F18" s="342">
        <f>'Posebni dio s f'!E206+'Posebni dio s f'!E209</f>
        <v>600000</v>
      </c>
      <c r="G18" s="342">
        <f>'Posebni dio s f'!F206+'Posebni dio s f'!F209</f>
        <v>600000</v>
      </c>
      <c r="H18" s="342">
        <f>'Posebni dio s f'!G206+'Posebni dio s f'!G209</f>
        <v>0</v>
      </c>
      <c r="I18" s="171">
        <f t="shared" si="0"/>
        <v>0</v>
      </c>
      <c r="J18" s="171">
        <f t="shared" si="1"/>
        <v>0</v>
      </c>
      <c r="K18" s="185"/>
      <c r="L18" s="179">
        <f>L17-'Račun pr. i ras.-izvori fin.'!B33</f>
        <v>0</v>
      </c>
      <c r="M18" s="179">
        <f>M17-'Račun pr. i ras.-izvori fin.'!C33</f>
        <v>0</v>
      </c>
      <c r="N18" s="179">
        <f>N17-'Račun pr. i ras.-izvori fin.'!D33</f>
        <v>0</v>
      </c>
      <c r="O18" s="179">
        <f>O17-'Račun pr. i ras.-izvori fin.'!F33</f>
        <v>0</v>
      </c>
      <c r="P18" s="180"/>
      <c r="Q18" s="93"/>
      <c r="R18" s="93"/>
      <c r="S18" s="93"/>
    </row>
    <row r="19" spans="1:29" s="95" customFormat="1" ht="25.5">
      <c r="A19" s="114">
        <v>581</v>
      </c>
      <c r="B19" s="109">
        <v>632310581</v>
      </c>
      <c r="C19" s="115" t="s">
        <v>282</v>
      </c>
      <c r="D19" s="91">
        <f>'Posebni dio s f'!C217</f>
        <v>373875</v>
      </c>
      <c r="E19" s="342">
        <f>'Posebni dio s f'!D217</f>
        <v>49621.73999601831</v>
      </c>
      <c r="F19" s="342">
        <f>'Posebni dio s f'!E217</f>
        <v>1465260</v>
      </c>
      <c r="G19" s="342">
        <f>'Posebni dio s f'!F217</f>
        <v>1465260</v>
      </c>
      <c r="H19" s="342">
        <f>'Posebni dio s f'!G217</f>
        <v>341920.49</v>
      </c>
      <c r="I19" s="171">
        <f t="shared" si="0"/>
        <v>689.05380993781353</v>
      </c>
      <c r="J19" s="171">
        <f t="shared" si="1"/>
        <v>23.335141203608913</v>
      </c>
      <c r="K19" s="185"/>
      <c r="L19" s="182"/>
      <c r="M19" s="182"/>
      <c r="N19" s="182"/>
      <c r="O19" s="180"/>
      <c r="P19" s="180"/>
      <c r="Q19" s="93"/>
      <c r="R19" s="93"/>
      <c r="S19" s="93"/>
    </row>
    <row r="20" spans="1:29" s="95" customFormat="1" ht="25.5">
      <c r="A20" s="114">
        <v>581</v>
      </c>
      <c r="B20" s="116">
        <v>632410581</v>
      </c>
      <c r="C20" s="115" t="s">
        <v>283</v>
      </c>
      <c r="D20" s="91">
        <f>'Posebni dio s f'!C225</f>
        <v>0</v>
      </c>
      <c r="E20" s="342">
        <f>'Posebni dio s f'!D225</f>
        <v>0</v>
      </c>
      <c r="F20" s="342">
        <f>'Posebni dio s f'!E225</f>
        <v>241000</v>
      </c>
      <c r="G20" s="342">
        <f>'Posebni dio s f'!F225</f>
        <v>241000</v>
      </c>
      <c r="H20" s="342">
        <f>'Posebni dio s f'!G225</f>
        <v>240560.09</v>
      </c>
      <c r="I20" s="171">
        <f t="shared" si="0"/>
        <v>0</v>
      </c>
      <c r="J20" s="171">
        <f t="shared" si="1"/>
        <v>99.817464730290453</v>
      </c>
      <c r="K20" s="185"/>
      <c r="L20" s="178">
        <f>D19+D20</f>
        <v>373875</v>
      </c>
      <c r="M20" s="178">
        <f>E19+E20</f>
        <v>49621.73999601831</v>
      </c>
      <c r="N20" s="178">
        <f>F19+F20</f>
        <v>1706260</v>
      </c>
      <c r="O20" s="178">
        <f t="shared" ref="O20" si="7">H19+H20</f>
        <v>582480.57999999996</v>
      </c>
      <c r="P20" s="183">
        <v>581</v>
      </c>
      <c r="Q20" s="93"/>
      <c r="R20" s="93"/>
      <c r="S20" s="93"/>
    </row>
    <row r="21" spans="1:29" s="95" customFormat="1" ht="25.5">
      <c r="A21" s="114">
        <v>71</v>
      </c>
      <c r="B21" s="117"/>
      <c r="C21" s="115" t="s">
        <v>284</v>
      </c>
      <c r="D21" s="91">
        <f>D22+D23+D24</f>
        <v>8296788.0599999996</v>
      </c>
      <c r="E21" s="342">
        <f>E22+E23+E24</f>
        <v>1101173.0121441367</v>
      </c>
      <c r="F21" s="342">
        <f t="shared" ref="F21:H21" si="8">F22+F23+F24</f>
        <v>1600000</v>
      </c>
      <c r="G21" s="342">
        <f t="shared" ref="G21" si="9">G22+G23+G24</f>
        <v>1600000</v>
      </c>
      <c r="H21" s="342">
        <f t="shared" si="8"/>
        <v>520429.38</v>
      </c>
      <c r="I21" s="171">
        <f t="shared" si="0"/>
        <v>47.261363496972358</v>
      </c>
      <c r="J21" s="171">
        <f t="shared" si="1"/>
        <v>32.526836250000002</v>
      </c>
      <c r="K21" s="185"/>
      <c r="L21" s="179">
        <f>L20-'Račun pr. i ras.-izvori fin.'!B34</f>
        <v>0</v>
      </c>
      <c r="M21" s="179">
        <f>M20-'Račun pr. i ras.-izvori fin.'!C34</f>
        <v>0</v>
      </c>
      <c r="N21" s="179">
        <f>N20-'Račun pr. i ras.-izvori fin.'!D34</f>
        <v>0</v>
      </c>
      <c r="O21" s="179">
        <f>O20-'Račun pr. i ras.-izvori fin.'!F34</f>
        <v>0</v>
      </c>
      <c r="P21" s="180"/>
      <c r="Q21" s="93"/>
      <c r="R21" s="93"/>
      <c r="S21" s="93"/>
    </row>
    <row r="22" spans="1:29" s="95" customFormat="1" ht="25.5">
      <c r="A22" s="112"/>
      <c r="B22" s="351">
        <v>652670071</v>
      </c>
      <c r="C22" s="339" t="s">
        <v>285</v>
      </c>
      <c r="D22" s="112">
        <v>26038.89</v>
      </c>
      <c r="E22" s="346">
        <f>D22/$I$2</f>
        <v>3455.9546087995218</v>
      </c>
      <c r="F22" s="346">
        <v>0</v>
      </c>
      <c r="G22" s="346">
        <v>0</v>
      </c>
      <c r="H22" s="346">
        <v>0</v>
      </c>
      <c r="I22" s="174">
        <f t="shared" si="0"/>
        <v>0</v>
      </c>
      <c r="J22" s="174">
        <f t="shared" si="1"/>
        <v>0</v>
      </c>
      <c r="K22" s="189"/>
      <c r="L22" s="178">
        <f>D21+D25+D26</f>
        <v>556158.79999999702</v>
      </c>
      <c r="M22" s="178">
        <f>E21+E25+E26</f>
        <v>73814.957860508934</v>
      </c>
      <c r="N22" s="178">
        <f>F21+F25+F26</f>
        <v>2250000</v>
      </c>
      <c r="O22" s="178">
        <f t="shared" ref="O22" si="10">H21+H25+H26</f>
        <v>0</v>
      </c>
      <c r="P22" s="183">
        <v>71</v>
      </c>
      <c r="Q22" s="93"/>
      <c r="R22" s="93"/>
      <c r="S22" s="93"/>
    </row>
    <row r="23" spans="1:29" s="95" customFormat="1">
      <c r="A23" s="112"/>
      <c r="B23" s="351">
        <v>721190071</v>
      </c>
      <c r="C23" s="339" t="s">
        <v>286</v>
      </c>
      <c r="D23" s="112">
        <v>8270749.1699999999</v>
      </c>
      <c r="E23" s="346">
        <f>D23/$I$2</f>
        <v>1097717.0575353373</v>
      </c>
      <c r="F23" s="346">
        <v>1500000</v>
      </c>
      <c r="G23" s="346">
        <v>1500000</v>
      </c>
      <c r="H23" s="346">
        <v>520429.38</v>
      </c>
      <c r="I23" s="174">
        <f t="shared" si="0"/>
        <v>47.410156964172579</v>
      </c>
      <c r="J23" s="174">
        <f t="shared" si="1"/>
        <v>34.695292000000002</v>
      </c>
      <c r="K23" s="189"/>
      <c r="L23" s="179">
        <f>L22-'Račun pr. i ras.-izvori fin.'!B36</f>
        <v>-3.0267983675003052E-9</v>
      </c>
      <c r="M23" s="179">
        <f>M22-'Račun pr. i ras.-izvori fin.'!C36</f>
        <v>5.9662852436304092E-10</v>
      </c>
      <c r="N23" s="179">
        <f>N22-'Račun pr. i ras.-izvori fin.'!D36</f>
        <v>0</v>
      </c>
      <c r="O23" s="179">
        <f>O22-'Račun pr. i ras.-izvori fin.'!F36</f>
        <v>0</v>
      </c>
      <c r="P23" s="180"/>
      <c r="Q23" s="93"/>
      <c r="R23" s="93"/>
      <c r="S23" s="93"/>
    </row>
    <row r="24" spans="1:29" s="95" customFormat="1">
      <c r="A24" s="112"/>
      <c r="B24" s="351">
        <v>721290071</v>
      </c>
      <c r="C24" s="339" t="s">
        <v>287</v>
      </c>
      <c r="D24" s="112">
        <v>0</v>
      </c>
      <c r="E24" s="346">
        <f>D24/$I$2</f>
        <v>0</v>
      </c>
      <c r="F24" s="346">
        <v>100000</v>
      </c>
      <c r="G24" s="346">
        <v>100000</v>
      </c>
      <c r="H24" s="346">
        <v>0</v>
      </c>
      <c r="I24" s="174">
        <f t="shared" si="0"/>
        <v>0</v>
      </c>
      <c r="J24" s="174">
        <f t="shared" si="1"/>
        <v>0</v>
      </c>
      <c r="K24" s="189"/>
      <c r="L24" s="96"/>
      <c r="M24" s="96"/>
      <c r="N24" s="96"/>
      <c r="O24" s="93"/>
      <c r="P24" s="93"/>
      <c r="Q24" s="93"/>
      <c r="R24" s="93"/>
      <c r="S24" s="93"/>
    </row>
    <row r="25" spans="1:29" s="106" customFormat="1" ht="25.5">
      <c r="A25" s="102">
        <v>71</v>
      </c>
      <c r="B25" s="103"/>
      <c r="C25" s="118" t="s">
        <v>288</v>
      </c>
      <c r="D25" s="105">
        <v>66917816.780000001</v>
      </c>
      <c r="E25" s="345">
        <f>D25/$I$2</f>
        <v>8881520.5760169886</v>
      </c>
      <c r="F25" s="342">
        <v>10289909</v>
      </c>
      <c r="G25" s="342">
        <v>10289909</v>
      </c>
      <c r="H25" s="342">
        <v>10289908.439999999</v>
      </c>
      <c r="I25" s="171">
        <f t="shared" si="0"/>
        <v>115.85750831660648</v>
      </c>
      <c r="J25" s="171">
        <f t="shared" si="1"/>
        <v>99.999994557774997</v>
      </c>
      <c r="K25" s="185"/>
      <c r="L25" s="96"/>
      <c r="M25" s="92"/>
      <c r="N25" s="92"/>
      <c r="O25" s="93"/>
      <c r="P25" s="93"/>
      <c r="Q25" s="93"/>
      <c r="R25" s="94"/>
      <c r="S25" s="93"/>
    </row>
    <row r="26" spans="1:29" s="106" customFormat="1" ht="25.5">
      <c r="A26" s="102">
        <v>71</v>
      </c>
      <c r="B26" s="103"/>
      <c r="C26" s="118" t="s">
        <v>289</v>
      </c>
      <c r="D26" s="105">
        <f>-D21-D25+'Račun pr. i ras.-izvori fin.'!B36</f>
        <v>-74658446.040000007</v>
      </c>
      <c r="E26" s="345">
        <f>-E21-E25+'Račun pr. i ras.-izvori fin.'!C36</f>
        <v>-9908878.6303006168</v>
      </c>
      <c r="F26" s="345">
        <f>-F21-F25+'Račun pr. i ras.-izvori fin.'!D36</f>
        <v>-9639909</v>
      </c>
      <c r="G26" s="345">
        <f>-G21-G25+'Račun pr. i ras.-izvori fin.'!E36</f>
        <v>-9639909</v>
      </c>
      <c r="H26" s="345">
        <f>-H21-H25+'Račun pr. i ras.-izvori fin.'!F36</f>
        <v>-10810337.82</v>
      </c>
      <c r="I26" s="173">
        <f t="shared" si="0"/>
        <v>109.09748946710063</v>
      </c>
      <c r="J26" s="173">
        <f t="shared" si="1"/>
        <v>112.14149241450309</v>
      </c>
      <c r="K26" s="185"/>
      <c r="L26" s="96"/>
      <c r="M26" s="96"/>
      <c r="N26" s="96"/>
      <c r="O26" s="94"/>
      <c r="P26" s="94"/>
      <c r="Q26" s="94"/>
      <c r="R26" s="94"/>
      <c r="S26" s="94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</row>
    <row r="27" spans="1:29" s="37" customFormat="1" ht="20.25" customHeight="1">
      <c r="A27" s="478" t="s">
        <v>290</v>
      </c>
      <c r="B27" s="479"/>
      <c r="C27" s="480"/>
      <c r="D27" s="36">
        <f>D5+D6+D7+D8+D11+D16+D17+D18+D19+D20+D21</f>
        <v>23475955581.710003</v>
      </c>
      <c r="E27" s="347">
        <f>E5+E6+E7+E8+E11+E16+E17+E18+E19+E20+E21</f>
        <v>3115794755.0215678</v>
      </c>
      <c r="F27" s="347">
        <f t="shared" ref="F27:H27" si="11">F5+F6+F7+F8+F11+F16+F17+F18+F19+F20+F21</f>
        <v>7228983106</v>
      </c>
      <c r="G27" s="347">
        <f t="shared" ref="G27" si="12">G5+G6+G7+G8+G11+G16+G17+G18+G19+G20+G21</f>
        <v>7228983106</v>
      </c>
      <c r="H27" s="347">
        <f t="shared" si="11"/>
        <v>3518800191.1300011</v>
      </c>
      <c r="I27" s="175">
        <f t="shared" si="0"/>
        <v>112.93427416741524</v>
      </c>
      <c r="J27" s="175">
        <f t="shared" si="1"/>
        <v>48.676281843976426</v>
      </c>
      <c r="K27" s="186"/>
      <c r="L27" s="89"/>
      <c r="M27" s="89"/>
      <c r="N27" s="89"/>
      <c r="O27" s="90"/>
      <c r="P27" s="90"/>
      <c r="Q27" s="90"/>
      <c r="R27" s="90"/>
      <c r="S27" s="90"/>
    </row>
    <row r="28" spans="1:29" s="37" customFormat="1" ht="20.25" customHeight="1">
      <c r="A28" s="481" t="s">
        <v>291</v>
      </c>
      <c r="B28" s="482"/>
      <c r="C28" s="483"/>
      <c r="D28" s="41">
        <f t="shared" ref="D28:F29" si="13">D9+D14+D25</f>
        <v>114365037.51000001</v>
      </c>
      <c r="E28" s="348">
        <f t="shared" si="13"/>
        <v>15178848.962771252</v>
      </c>
      <c r="F28" s="348">
        <f t="shared" si="13"/>
        <v>17019682</v>
      </c>
      <c r="G28" s="348">
        <f t="shared" ref="G28" si="14">G9+G14+G25</f>
        <v>17019682</v>
      </c>
      <c r="H28" s="349">
        <f t="shared" ref="H28" si="15">H9+H14+H25</f>
        <v>17019680.399999999</v>
      </c>
      <c r="I28" s="176">
        <f t="shared" si="0"/>
        <v>112.12760889672006</v>
      </c>
      <c r="J28" s="176">
        <f t="shared" si="1"/>
        <v>99.999990599119286</v>
      </c>
      <c r="K28" s="187"/>
      <c r="L28" s="89"/>
      <c r="M28" s="89"/>
      <c r="N28" s="89"/>
      <c r="O28" s="90"/>
      <c r="P28" s="90"/>
      <c r="Q28" s="90"/>
      <c r="R28" s="90"/>
      <c r="S28" s="90"/>
    </row>
    <row r="29" spans="1:29" s="37" customFormat="1" ht="20.25" customHeight="1">
      <c r="A29" s="481" t="s">
        <v>292</v>
      </c>
      <c r="B29" s="482"/>
      <c r="C29" s="483"/>
      <c r="D29" s="42">
        <f t="shared" si="13"/>
        <v>-124029175.06999999</v>
      </c>
      <c r="E29" s="348">
        <f t="shared" si="13"/>
        <v>-16461500.440639723</v>
      </c>
      <c r="F29" s="348">
        <f t="shared" si="13"/>
        <v>-16617682</v>
      </c>
      <c r="G29" s="348">
        <f t="shared" ref="G29" si="16">G10+G15+G26</f>
        <v>-16617682</v>
      </c>
      <c r="H29" s="348">
        <f t="shared" ref="H29" si="17">H10+H15+H26</f>
        <v>-17743137.23</v>
      </c>
      <c r="I29" s="177">
        <f t="shared" si="0"/>
        <v>107.78566202990953</v>
      </c>
      <c r="J29" s="177">
        <f t="shared" si="1"/>
        <v>106.7726367010754</v>
      </c>
      <c r="K29" s="187"/>
      <c r="L29" s="89"/>
      <c r="M29" s="89"/>
      <c r="N29" s="89"/>
      <c r="O29" s="90"/>
      <c r="P29" s="90"/>
      <c r="Q29" s="90"/>
      <c r="R29" s="90"/>
      <c r="S29" s="90"/>
    </row>
    <row r="30" spans="1:29" s="37" customFormat="1" ht="20.25" customHeight="1">
      <c r="A30" s="478" t="s">
        <v>293</v>
      </c>
      <c r="B30" s="479"/>
      <c r="C30" s="480"/>
      <c r="D30" s="36">
        <f>D27+D28+D29</f>
        <v>23466291444.150002</v>
      </c>
      <c r="E30" s="347">
        <f>E27+E28+E29</f>
        <v>3114512103.5436997</v>
      </c>
      <c r="F30" s="347">
        <f>F27+F28+F29</f>
        <v>7229385106</v>
      </c>
      <c r="G30" s="347">
        <f>G27+G28+G29</f>
        <v>7229385106</v>
      </c>
      <c r="H30" s="347">
        <f t="shared" ref="H30" si="18">H27+H28+H29</f>
        <v>3518076734.3000011</v>
      </c>
      <c r="I30" s="175">
        <f t="shared" si="0"/>
        <v>112.95755538394359</v>
      </c>
      <c r="J30" s="175">
        <f t="shared" si="1"/>
        <v>48.663567962096629</v>
      </c>
      <c r="K30" s="186"/>
      <c r="L30" s="89"/>
      <c r="M30" s="89"/>
      <c r="N30" s="89"/>
      <c r="O30" s="90"/>
      <c r="P30" s="90"/>
      <c r="Q30" s="90"/>
      <c r="R30" s="90"/>
      <c r="S30" s="90"/>
    </row>
    <row r="31" spans="1:29">
      <c r="F31" s="11"/>
      <c r="G31" s="11"/>
      <c r="H31" s="20"/>
      <c r="I31" s="20"/>
      <c r="J31" s="20"/>
      <c r="K31" s="190"/>
      <c r="L31" s="40"/>
      <c r="M31" s="40"/>
      <c r="N31" s="40"/>
      <c r="O31" s="77"/>
      <c r="P31" s="77"/>
      <c r="Q31" s="77"/>
      <c r="R31" s="77"/>
      <c r="S31" s="77"/>
    </row>
    <row r="32" spans="1:29" s="28" customFormat="1">
      <c r="A32" s="11"/>
      <c r="B32" s="11"/>
      <c r="C32" s="11"/>
      <c r="D32" s="35"/>
      <c r="E32" s="35"/>
      <c r="F32" s="35"/>
      <c r="G32" s="35"/>
      <c r="H32" s="35"/>
      <c r="I32" s="34"/>
      <c r="J32" s="34"/>
      <c r="K32" s="191"/>
      <c r="L32" s="40"/>
      <c r="M32" s="40"/>
      <c r="N32" s="40"/>
      <c r="O32" s="77"/>
      <c r="P32" s="77"/>
      <c r="Q32" s="77"/>
      <c r="R32" s="77"/>
      <c r="S32" s="77"/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spans="1:29">
      <c r="L33" s="40"/>
      <c r="M33" s="40"/>
      <c r="N33" s="40"/>
      <c r="O33" s="77"/>
      <c r="P33" s="77"/>
      <c r="Q33" s="77"/>
      <c r="R33" s="77"/>
      <c r="S33" s="77"/>
    </row>
    <row r="34" spans="1:29">
      <c r="L34" s="40"/>
      <c r="M34" s="40"/>
      <c r="N34" s="40"/>
      <c r="O34" s="77"/>
      <c r="P34" s="77"/>
      <c r="Q34" s="77"/>
      <c r="R34" s="77"/>
      <c r="S34" s="77"/>
    </row>
    <row r="35" spans="1:29" s="28" customFormat="1">
      <c r="A35" s="11"/>
      <c r="B35" s="11"/>
      <c r="C35" s="11"/>
      <c r="D35" s="38"/>
      <c r="E35" s="38"/>
      <c r="F35" s="34"/>
      <c r="G35" s="34"/>
      <c r="H35" s="34"/>
      <c r="I35" s="34"/>
      <c r="J35" s="34"/>
      <c r="K35" s="191"/>
      <c r="L35" s="40"/>
      <c r="M35" s="40"/>
      <c r="N35" s="40"/>
      <c r="O35" s="77"/>
      <c r="P35" s="77"/>
      <c r="Q35" s="77"/>
      <c r="R35" s="77"/>
      <c r="S35" s="77"/>
      <c r="T35" s="11"/>
      <c r="U35" s="11"/>
      <c r="V35" s="11"/>
      <c r="W35" s="11"/>
      <c r="X35" s="11"/>
      <c r="Y35" s="11"/>
      <c r="Z35" s="11"/>
      <c r="AA35" s="11"/>
      <c r="AB35" s="11"/>
      <c r="AC35" s="11"/>
    </row>
    <row r="37" spans="1:29">
      <c r="H37" s="34"/>
    </row>
    <row r="39" spans="1:29">
      <c r="F39" s="34"/>
      <c r="G39" s="34"/>
      <c r="H39" s="34"/>
    </row>
    <row r="40" spans="1:29">
      <c r="H40" s="34"/>
    </row>
  </sheetData>
  <mergeCells count="5">
    <mergeCell ref="A27:C27"/>
    <mergeCell ref="A28:C28"/>
    <mergeCell ref="A29:C29"/>
    <mergeCell ref="A30:C30"/>
    <mergeCell ref="A1:J1"/>
  </mergeCells>
  <pageMargins left="0.7" right="0.7" top="0.75" bottom="0.75" header="0.3" footer="0.3"/>
  <pageSetup paperSize="9" scale="63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Q103"/>
  <sheetViews>
    <sheetView zoomScaleNormal="100" workbookViewId="0">
      <selection activeCell="A30" sqref="A30:J30"/>
    </sheetView>
  </sheetViews>
  <sheetFormatPr defaultRowHeight="12.75"/>
  <cols>
    <col min="1" max="1" width="7.42578125" style="201" bestFit="1" customWidth="1"/>
    <col min="2" max="2" width="8.42578125" style="201" bestFit="1" customWidth="1"/>
    <col min="3" max="3" width="5.42578125" style="201" bestFit="1" customWidth="1"/>
    <col min="4" max="4" width="52.28515625" style="38" customWidth="1"/>
    <col min="5" max="5" width="14.42578125" style="38" bestFit="1" customWidth="1"/>
    <col min="6" max="6" width="14.140625" style="38" bestFit="1" customWidth="1"/>
    <col min="7" max="8" width="13.42578125" style="38" bestFit="1" customWidth="1"/>
    <col min="9" max="10" width="8.85546875" style="38" bestFit="1" customWidth="1"/>
    <col min="11" max="12" width="9.140625" style="38"/>
    <col min="13" max="13" width="13.85546875" style="38" bestFit="1" customWidth="1"/>
    <col min="14" max="16" width="13.42578125" style="38" bestFit="1" customWidth="1"/>
    <col min="17" max="258" width="9.140625" style="38"/>
    <col min="259" max="259" width="37.7109375" style="38" customWidth="1"/>
    <col min="260" max="260" width="19" style="38" customWidth="1"/>
    <col min="261" max="261" width="18.42578125" style="38" customWidth="1"/>
    <col min="262" max="262" width="16.85546875" style="38" customWidth="1"/>
    <col min="263" max="263" width="20.28515625" style="38" customWidth="1"/>
    <col min="264" max="266" width="18.140625" style="38" customWidth="1"/>
    <col min="267" max="514" width="9.140625" style="38"/>
    <col min="515" max="515" width="37.7109375" style="38" customWidth="1"/>
    <col min="516" max="516" width="19" style="38" customWidth="1"/>
    <col min="517" max="517" width="18.42578125" style="38" customWidth="1"/>
    <col min="518" max="518" width="16.85546875" style="38" customWidth="1"/>
    <col min="519" max="519" width="20.28515625" style="38" customWidth="1"/>
    <col min="520" max="522" width="18.140625" style="38" customWidth="1"/>
    <col min="523" max="770" width="9.140625" style="38"/>
    <col min="771" max="771" width="37.7109375" style="38" customWidth="1"/>
    <col min="772" max="772" width="19" style="38" customWidth="1"/>
    <col min="773" max="773" width="18.42578125" style="38" customWidth="1"/>
    <col min="774" max="774" width="16.85546875" style="38" customWidth="1"/>
    <col min="775" max="775" width="20.28515625" style="38" customWidth="1"/>
    <col min="776" max="778" width="18.140625" style="38" customWidth="1"/>
    <col min="779" max="1026" width="9.140625" style="38"/>
    <col min="1027" max="1027" width="37.7109375" style="38" customWidth="1"/>
    <col min="1028" max="1028" width="19" style="38" customWidth="1"/>
    <col min="1029" max="1029" width="18.42578125" style="38" customWidth="1"/>
    <col min="1030" max="1030" width="16.85546875" style="38" customWidth="1"/>
    <col min="1031" max="1031" width="20.28515625" style="38" customWidth="1"/>
    <col min="1032" max="1034" width="18.140625" style="38" customWidth="1"/>
    <col min="1035" max="1282" width="9.140625" style="38"/>
    <col min="1283" max="1283" width="37.7109375" style="38" customWidth="1"/>
    <col min="1284" max="1284" width="19" style="38" customWidth="1"/>
    <col min="1285" max="1285" width="18.42578125" style="38" customWidth="1"/>
    <col min="1286" max="1286" width="16.85546875" style="38" customWidth="1"/>
    <col min="1287" max="1287" width="20.28515625" style="38" customWidth="1"/>
    <col min="1288" max="1290" width="18.140625" style="38" customWidth="1"/>
    <col min="1291" max="1538" width="9.140625" style="38"/>
    <col min="1539" max="1539" width="37.7109375" style="38" customWidth="1"/>
    <col min="1540" max="1540" width="19" style="38" customWidth="1"/>
    <col min="1541" max="1541" width="18.42578125" style="38" customWidth="1"/>
    <col min="1542" max="1542" width="16.85546875" style="38" customWidth="1"/>
    <col min="1543" max="1543" width="20.28515625" style="38" customWidth="1"/>
    <col min="1544" max="1546" width="18.140625" style="38" customWidth="1"/>
    <col min="1547" max="1794" width="9.140625" style="38"/>
    <col min="1795" max="1795" width="37.7109375" style="38" customWidth="1"/>
    <col min="1796" max="1796" width="19" style="38" customWidth="1"/>
    <col min="1797" max="1797" width="18.42578125" style="38" customWidth="1"/>
    <col min="1798" max="1798" width="16.85546875" style="38" customWidth="1"/>
    <col min="1799" max="1799" width="20.28515625" style="38" customWidth="1"/>
    <col min="1800" max="1802" width="18.140625" style="38" customWidth="1"/>
    <col min="1803" max="2050" width="9.140625" style="38"/>
    <col min="2051" max="2051" width="37.7109375" style="38" customWidth="1"/>
    <col min="2052" max="2052" width="19" style="38" customWidth="1"/>
    <col min="2053" max="2053" width="18.42578125" style="38" customWidth="1"/>
    <col min="2054" max="2054" width="16.85546875" style="38" customWidth="1"/>
    <col min="2055" max="2055" width="20.28515625" style="38" customWidth="1"/>
    <col min="2056" max="2058" width="18.140625" style="38" customWidth="1"/>
    <col min="2059" max="2306" width="9.140625" style="38"/>
    <col min="2307" max="2307" width="37.7109375" style="38" customWidth="1"/>
    <col min="2308" max="2308" width="19" style="38" customWidth="1"/>
    <col min="2309" max="2309" width="18.42578125" style="38" customWidth="1"/>
    <col min="2310" max="2310" width="16.85546875" style="38" customWidth="1"/>
    <col min="2311" max="2311" width="20.28515625" style="38" customWidth="1"/>
    <col min="2312" max="2314" width="18.140625" style="38" customWidth="1"/>
    <col min="2315" max="2562" width="9.140625" style="38"/>
    <col min="2563" max="2563" width="37.7109375" style="38" customWidth="1"/>
    <col min="2564" max="2564" width="19" style="38" customWidth="1"/>
    <col min="2565" max="2565" width="18.42578125" style="38" customWidth="1"/>
    <col min="2566" max="2566" width="16.85546875" style="38" customWidth="1"/>
    <col min="2567" max="2567" width="20.28515625" style="38" customWidth="1"/>
    <col min="2568" max="2570" width="18.140625" style="38" customWidth="1"/>
    <col min="2571" max="2818" width="9.140625" style="38"/>
    <col min="2819" max="2819" width="37.7109375" style="38" customWidth="1"/>
    <col min="2820" max="2820" width="19" style="38" customWidth="1"/>
    <col min="2821" max="2821" width="18.42578125" style="38" customWidth="1"/>
    <col min="2822" max="2822" width="16.85546875" style="38" customWidth="1"/>
    <col min="2823" max="2823" width="20.28515625" style="38" customWidth="1"/>
    <col min="2824" max="2826" width="18.140625" style="38" customWidth="1"/>
    <col min="2827" max="3074" width="9.140625" style="38"/>
    <col min="3075" max="3075" width="37.7109375" style="38" customWidth="1"/>
    <col min="3076" max="3076" width="19" style="38" customWidth="1"/>
    <col min="3077" max="3077" width="18.42578125" style="38" customWidth="1"/>
    <col min="3078" max="3078" width="16.85546875" style="38" customWidth="1"/>
    <col min="3079" max="3079" width="20.28515625" style="38" customWidth="1"/>
    <col min="3080" max="3082" width="18.140625" style="38" customWidth="1"/>
    <col min="3083" max="3330" width="9.140625" style="38"/>
    <col min="3331" max="3331" width="37.7109375" style="38" customWidth="1"/>
    <col min="3332" max="3332" width="19" style="38" customWidth="1"/>
    <col min="3333" max="3333" width="18.42578125" style="38" customWidth="1"/>
    <col min="3334" max="3334" width="16.85546875" style="38" customWidth="1"/>
    <col min="3335" max="3335" width="20.28515625" style="38" customWidth="1"/>
    <col min="3336" max="3338" width="18.140625" style="38" customWidth="1"/>
    <col min="3339" max="3586" width="9.140625" style="38"/>
    <col min="3587" max="3587" width="37.7109375" style="38" customWidth="1"/>
    <col min="3588" max="3588" width="19" style="38" customWidth="1"/>
    <col min="3589" max="3589" width="18.42578125" style="38" customWidth="1"/>
    <col min="3590" max="3590" width="16.85546875" style="38" customWidth="1"/>
    <col min="3591" max="3591" width="20.28515625" style="38" customWidth="1"/>
    <col min="3592" max="3594" width="18.140625" style="38" customWidth="1"/>
    <col min="3595" max="3842" width="9.140625" style="38"/>
    <col min="3843" max="3843" width="37.7109375" style="38" customWidth="1"/>
    <col min="3844" max="3844" width="19" style="38" customWidth="1"/>
    <col min="3845" max="3845" width="18.42578125" style="38" customWidth="1"/>
    <col min="3846" max="3846" width="16.85546875" style="38" customWidth="1"/>
    <col min="3847" max="3847" width="20.28515625" style="38" customWidth="1"/>
    <col min="3848" max="3850" width="18.140625" style="38" customWidth="1"/>
    <col min="3851" max="4098" width="9.140625" style="38"/>
    <col min="4099" max="4099" width="37.7109375" style="38" customWidth="1"/>
    <col min="4100" max="4100" width="19" style="38" customWidth="1"/>
    <col min="4101" max="4101" width="18.42578125" style="38" customWidth="1"/>
    <col min="4102" max="4102" width="16.85546875" style="38" customWidth="1"/>
    <col min="4103" max="4103" width="20.28515625" style="38" customWidth="1"/>
    <col min="4104" max="4106" width="18.140625" style="38" customWidth="1"/>
    <col min="4107" max="4354" width="9.140625" style="38"/>
    <col min="4355" max="4355" width="37.7109375" style="38" customWidth="1"/>
    <col min="4356" max="4356" width="19" style="38" customWidth="1"/>
    <col min="4357" max="4357" width="18.42578125" style="38" customWidth="1"/>
    <col min="4358" max="4358" width="16.85546875" style="38" customWidth="1"/>
    <col min="4359" max="4359" width="20.28515625" style="38" customWidth="1"/>
    <col min="4360" max="4362" width="18.140625" style="38" customWidth="1"/>
    <col min="4363" max="4610" width="9.140625" style="38"/>
    <col min="4611" max="4611" width="37.7109375" style="38" customWidth="1"/>
    <col min="4612" max="4612" width="19" style="38" customWidth="1"/>
    <col min="4613" max="4613" width="18.42578125" style="38" customWidth="1"/>
    <col min="4614" max="4614" width="16.85546875" style="38" customWidth="1"/>
    <col min="4615" max="4615" width="20.28515625" style="38" customWidth="1"/>
    <col min="4616" max="4618" width="18.140625" style="38" customWidth="1"/>
    <col min="4619" max="4866" width="9.140625" style="38"/>
    <col min="4867" max="4867" width="37.7109375" style="38" customWidth="1"/>
    <col min="4868" max="4868" width="19" style="38" customWidth="1"/>
    <col min="4869" max="4869" width="18.42578125" style="38" customWidth="1"/>
    <col min="4870" max="4870" width="16.85546875" style="38" customWidth="1"/>
    <col min="4871" max="4871" width="20.28515625" style="38" customWidth="1"/>
    <col min="4872" max="4874" width="18.140625" style="38" customWidth="1"/>
    <col min="4875" max="5122" width="9.140625" style="38"/>
    <col min="5123" max="5123" width="37.7109375" style="38" customWidth="1"/>
    <col min="5124" max="5124" width="19" style="38" customWidth="1"/>
    <col min="5125" max="5125" width="18.42578125" style="38" customWidth="1"/>
    <col min="5126" max="5126" width="16.85546875" style="38" customWidth="1"/>
    <col min="5127" max="5127" width="20.28515625" style="38" customWidth="1"/>
    <col min="5128" max="5130" width="18.140625" style="38" customWidth="1"/>
    <col min="5131" max="5378" width="9.140625" style="38"/>
    <col min="5379" max="5379" width="37.7109375" style="38" customWidth="1"/>
    <col min="5380" max="5380" width="19" style="38" customWidth="1"/>
    <col min="5381" max="5381" width="18.42578125" style="38" customWidth="1"/>
    <col min="5382" max="5382" width="16.85546875" style="38" customWidth="1"/>
    <col min="5383" max="5383" width="20.28515625" style="38" customWidth="1"/>
    <col min="5384" max="5386" width="18.140625" style="38" customWidth="1"/>
    <col min="5387" max="5634" width="9.140625" style="38"/>
    <col min="5635" max="5635" width="37.7109375" style="38" customWidth="1"/>
    <col min="5636" max="5636" width="19" style="38" customWidth="1"/>
    <col min="5637" max="5637" width="18.42578125" style="38" customWidth="1"/>
    <col min="5638" max="5638" width="16.85546875" style="38" customWidth="1"/>
    <col min="5639" max="5639" width="20.28515625" style="38" customWidth="1"/>
    <col min="5640" max="5642" width="18.140625" style="38" customWidth="1"/>
    <col min="5643" max="5890" width="9.140625" style="38"/>
    <col min="5891" max="5891" width="37.7109375" style="38" customWidth="1"/>
    <col min="5892" max="5892" width="19" style="38" customWidth="1"/>
    <col min="5893" max="5893" width="18.42578125" style="38" customWidth="1"/>
    <col min="5894" max="5894" width="16.85546875" style="38" customWidth="1"/>
    <col min="5895" max="5895" width="20.28515625" style="38" customWidth="1"/>
    <col min="5896" max="5898" width="18.140625" style="38" customWidth="1"/>
    <col min="5899" max="6146" width="9.140625" style="38"/>
    <col min="6147" max="6147" width="37.7109375" style="38" customWidth="1"/>
    <col min="6148" max="6148" width="19" style="38" customWidth="1"/>
    <col min="6149" max="6149" width="18.42578125" style="38" customWidth="1"/>
    <col min="6150" max="6150" width="16.85546875" style="38" customWidth="1"/>
    <col min="6151" max="6151" width="20.28515625" style="38" customWidth="1"/>
    <col min="6152" max="6154" width="18.140625" style="38" customWidth="1"/>
    <col min="6155" max="6402" width="9.140625" style="38"/>
    <col min="6403" max="6403" width="37.7109375" style="38" customWidth="1"/>
    <col min="6404" max="6404" width="19" style="38" customWidth="1"/>
    <col min="6405" max="6405" width="18.42578125" style="38" customWidth="1"/>
    <col min="6406" max="6406" width="16.85546875" style="38" customWidth="1"/>
    <col min="6407" max="6407" width="20.28515625" style="38" customWidth="1"/>
    <col min="6408" max="6410" width="18.140625" style="38" customWidth="1"/>
    <col min="6411" max="6658" width="9.140625" style="38"/>
    <col min="6659" max="6659" width="37.7109375" style="38" customWidth="1"/>
    <col min="6660" max="6660" width="19" style="38" customWidth="1"/>
    <col min="6661" max="6661" width="18.42578125" style="38" customWidth="1"/>
    <col min="6662" max="6662" width="16.85546875" style="38" customWidth="1"/>
    <col min="6663" max="6663" width="20.28515625" style="38" customWidth="1"/>
    <col min="6664" max="6666" width="18.140625" style="38" customWidth="1"/>
    <col min="6667" max="6914" width="9.140625" style="38"/>
    <col min="6915" max="6915" width="37.7109375" style="38" customWidth="1"/>
    <col min="6916" max="6916" width="19" style="38" customWidth="1"/>
    <col min="6917" max="6917" width="18.42578125" style="38" customWidth="1"/>
    <col min="6918" max="6918" width="16.85546875" style="38" customWidth="1"/>
    <col min="6919" max="6919" width="20.28515625" style="38" customWidth="1"/>
    <col min="6920" max="6922" width="18.140625" style="38" customWidth="1"/>
    <col min="6923" max="7170" width="9.140625" style="38"/>
    <col min="7171" max="7171" width="37.7109375" style="38" customWidth="1"/>
    <col min="7172" max="7172" width="19" style="38" customWidth="1"/>
    <col min="7173" max="7173" width="18.42578125" style="38" customWidth="1"/>
    <col min="7174" max="7174" width="16.85546875" style="38" customWidth="1"/>
    <col min="7175" max="7175" width="20.28515625" style="38" customWidth="1"/>
    <col min="7176" max="7178" width="18.140625" style="38" customWidth="1"/>
    <col min="7179" max="7426" width="9.140625" style="38"/>
    <col min="7427" max="7427" width="37.7109375" style="38" customWidth="1"/>
    <col min="7428" max="7428" width="19" style="38" customWidth="1"/>
    <col min="7429" max="7429" width="18.42578125" style="38" customWidth="1"/>
    <col min="7430" max="7430" width="16.85546875" style="38" customWidth="1"/>
    <col min="7431" max="7431" width="20.28515625" style="38" customWidth="1"/>
    <col min="7432" max="7434" width="18.140625" style="38" customWidth="1"/>
    <col min="7435" max="7682" width="9.140625" style="38"/>
    <col min="7683" max="7683" width="37.7109375" style="38" customWidth="1"/>
    <col min="7684" max="7684" width="19" style="38" customWidth="1"/>
    <col min="7685" max="7685" width="18.42578125" style="38" customWidth="1"/>
    <col min="7686" max="7686" width="16.85546875" style="38" customWidth="1"/>
    <col min="7687" max="7687" width="20.28515625" style="38" customWidth="1"/>
    <col min="7688" max="7690" width="18.140625" style="38" customWidth="1"/>
    <col min="7691" max="7938" width="9.140625" style="38"/>
    <col min="7939" max="7939" width="37.7109375" style="38" customWidth="1"/>
    <col min="7940" max="7940" width="19" style="38" customWidth="1"/>
    <col min="7941" max="7941" width="18.42578125" style="38" customWidth="1"/>
    <col min="7942" max="7942" width="16.85546875" style="38" customWidth="1"/>
    <col min="7943" max="7943" width="20.28515625" style="38" customWidth="1"/>
    <col min="7944" max="7946" width="18.140625" style="38" customWidth="1"/>
    <col min="7947" max="8194" width="9.140625" style="38"/>
    <col min="8195" max="8195" width="37.7109375" style="38" customWidth="1"/>
    <col min="8196" max="8196" width="19" style="38" customWidth="1"/>
    <col min="8197" max="8197" width="18.42578125" style="38" customWidth="1"/>
    <col min="8198" max="8198" width="16.85546875" style="38" customWidth="1"/>
    <col min="8199" max="8199" width="20.28515625" style="38" customWidth="1"/>
    <col min="8200" max="8202" width="18.140625" style="38" customWidth="1"/>
    <col min="8203" max="8450" width="9.140625" style="38"/>
    <col min="8451" max="8451" width="37.7109375" style="38" customWidth="1"/>
    <col min="8452" max="8452" width="19" style="38" customWidth="1"/>
    <col min="8453" max="8453" width="18.42578125" style="38" customWidth="1"/>
    <col min="8454" max="8454" width="16.85546875" style="38" customWidth="1"/>
    <col min="8455" max="8455" width="20.28515625" style="38" customWidth="1"/>
    <col min="8456" max="8458" width="18.140625" style="38" customWidth="1"/>
    <col min="8459" max="8706" width="9.140625" style="38"/>
    <col min="8707" max="8707" width="37.7109375" style="38" customWidth="1"/>
    <col min="8708" max="8708" width="19" style="38" customWidth="1"/>
    <col min="8709" max="8709" width="18.42578125" style="38" customWidth="1"/>
    <col min="8710" max="8710" width="16.85546875" style="38" customWidth="1"/>
    <col min="8711" max="8711" width="20.28515625" style="38" customWidth="1"/>
    <col min="8712" max="8714" width="18.140625" style="38" customWidth="1"/>
    <col min="8715" max="8962" width="9.140625" style="38"/>
    <col min="8963" max="8963" width="37.7109375" style="38" customWidth="1"/>
    <col min="8964" max="8964" width="19" style="38" customWidth="1"/>
    <col min="8965" max="8965" width="18.42578125" style="38" customWidth="1"/>
    <col min="8966" max="8966" width="16.85546875" style="38" customWidth="1"/>
    <col min="8967" max="8967" width="20.28515625" style="38" customWidth="1"/>
    <col min="8968" max="8970" width="18.140625" style="38" customWidth="1"/>
    <col min="8971" max="9218" width="9.140625" style="38"/>
    <col min="9219" max="9219" width="37.7109375" style="38" customWidth="1"/>
    <col min="9220" max="9220" width="19" style="38" customWidth="1"/>
    <col min="9221" max="9221" width="18.42578125" style="38" customWidth="1"/>
    <col min="9222" max="9222" width="16.85546875" style="38" customWidth="1"/>
    <col min="9223" max="9223" width="20.28515625" style="38" customWidth="1"/>
    <col min="9224" max="9226" width="18.140625" style="38" customWidth="1"/>
    <col min="9227" max="9474" width="9.140625" style="38"/>
    <col min="9475" max="9475" width="37.7109375" style="38" customWidth="1"/>
    <col min="9476" max="9476" width="19" style="38" customWidth="1"/>
    <col min="9477" max="9477" width="18.42578125" style="38" customWidth="1"/>
    <col min="9478" max="9478" width="16.85546875" style="38" customWidth="1"/>
    <col min="9479" max="9479" width="20.28515625" style="38" customWidth="1"/>
    <col min="9480" max="9482" width="18.140625" style="38" customWidth="1"/>
    <col min="9483" max="9730" width="9.140625" style="38"/>
    <col min="9731" max="9731" width="37.7109375" style="38" customWidth="1"/>
    <col min="9732" max="9732" width="19" style="38" customWidth="1"/>
    <col min="9733" max="9733" width="18.42578125" style="38" customWidth="1"/>
    <col min="9734" max="9734" width="16.85546875" style="38" customWidth="1"/>
    <col min="9735" max="9735" width="20.28515625" style="38" customWidth="1"/>
    <col min="9736" max="9738" width="18.140625" style="38" customWidth="1"/>
    <col min="9739" max="9986" width="9.140625" style="38"/>
    <col min="9987" max="9987" width="37.7109375" style="38" customWidth="1"/>
    <col min="9988" max="9988" width="19" style="38" customWidth="1"/>
    <col min="9989" max="9989" width="18.42578125" style="38" customWidth="1"/>
    <col min="9990" max="9990" width="16.85546875" style="38" customWidth="1"/>
    <col min="9991" max="9991" width="20.28515625" style="38" customWidth="1"/>
    <col min="9992" max="9994" width="18.140625" style="38" customWidth="1"/>
    <col min="9995" max="10242" width="9.140625" style="38"/>
    <col min="10243" max="10243" width="37.7109375" style="38" customWidth="1"/>
    <col min="10244" max="10244" width="19" style="38" customWidth="1"/>
    <col min="10245" max="10245" width="18.42578125" style="38" customWidth="1"/>
    <col min="10246" max="10246" width="16.85546875" style="38" customWidth="1"/>
    <col min="10247" max="10247" width="20.28515625" style="38" customWidth="1"/>
    <col min="10248" max="10250" width="18.140625" style="38" customWidth="1"/>
    <col min="10251" max="10498" width="9.140625" style="38"/>
    <col min="10499" max="10499" width="37.7109375" style="38" customWidth="1"/>
    <col min="10500" max="10500" width="19" style="38" customWidth="1"/>
    <col min="10501" max="10501" width="18.42578125" style="38" customWidth="1"/>
    <col min="10502" max="10502" width="16.85546875" style="38" customWidth="1"/>
    <col min="10503" max="10503" width="20.28515625" style="38" customWidth="1"/>
    <col min="10504" max="10506" width="18.140625" style="38" customWidth="1"/>
    <col min="10507" max="10754" width="9.140625" style="38"/>
    <col min="10755" max="10755" width="37.7109375" style="38" customWidth="1"/>
    <col min="10756" max="10756" width="19" style="38" customWidth="1"/>
    <col min="10757" max="10757" width="18.42578125" style="38" customWidth="1"/>
    <col min="10758" max="10758" width="16.85546875" style="38" customWidth="1"/>
    <col min="10759" max="10759" width="20.28515625" style="38" customWidth="1"/>
    <col min="10760" max="10762" width="18.140625" style="38" customWidth="1"/>
    <col min="10763" max="11010" width="9.140625" style="38"/>
    <col min="11011" max="11011" width="37.7109375" style="38" customWidth="1"/>
    <col min="11012" max="11012" width="19" style="38" customWidth="1"/>
    <col min="11013" max="11013" width="18.42578125" style="38" customWidth="1"/>
    <col min="11014" max="11014" width="16.85546875" style="38" customWidth="1"/>
    <col min="11015" max="11015" width="20.28515625" style="38" customWidth="1"/>
    <col min="11016" max="11018" width="18.140625" style="38" customWidth="1"/>
    <col min="11019" max="11266" width="9.140625" style="38"/>
    <col min="11267" max="11267" width="37.7109375" style="38" customWidth="1"/>
    <col min="11268" max="11268" width="19" style="38" customWidth="1"/>
    <col min="11269" max="11269" width="18.42578125" style="38" customWidth="1"/>
    <col min="11270" max="11270" width="16.85546875" style="38" customWidth="1"/>
    <col min="11271" max="11271" width="20.28515625" style="38" customWidth="1"/>
    <col min="11272" max="11274" width="18.140625" style="38" customWidth="1"/>
    <col min="11275" max="11522" width="9.140625" style="38"/>
    <col min="11523" max="11523" width="37.7109375" style="38" customWidth="1"/>
    <col min="11524" max="11524" width="19" style="38" customWidth="1"/>
    <col min="11525" max="11525" width="18.42578125" style="38" customWidth="1"/>
    <col min="11526" max="11526" width="16.85546875" style="38" customWidth="1"/>
    <col min="11527" max="11527" width="20.28515625" style="38" customWidth="1"/>
    <col min="11528" max="11530" width="18.140625" style="38" customWidth="1"/>
    <col min="11531" max="11778" width="9.140625" style="38"/>
    <col min="11779" max="11779" width="37.7109375" style="38" customWidth="1"/>
    <col min="11780" max="11780" width="19" style="38" customWidth="1"/>
    <col min="11781" max="11781" width="18.42578125" style="38" customWidth="1"/>
    <col min="11782" max="11782" width="16.85546875" style="38" customWidth="1"/>
    <col min="11783" max="11783" width="20.28515625" style="38" customWidth="1"/>
    <col min="11784" max="11786" width="18.140625" style="38" customWidth="1"/>
    <col min="11787" max="12034" width="9.140625" style="38"/>
    <col min="12035" max="12035" width="37.7109375" style="38" customWidth="1"/>
    <col min="12036" max="12036" width="19" style="38" customWidth="1"/>
    <col min="12037" max="12037" width="18.42578125" style="38" customWidth="1"/>
    <col min="12038" max="12038" width="16.85546875" style="38" customWidth="1"/>
    <col min="12039" max="12039" width="20.28515625" style="38" customWidth="1"/>
    <col min="12040" max="12042" width="18.140625" style="38" customWidth="1"/>
    <col min="12043" max="12290" width="9.140625" style="38"/>
    <col min="12291" max="12291" width="37.7109375" style="38" customWidth="1"/>
    <col min="12292" max="12292" width="19" style="38" customWidth="1"/>
    <col min="12293" max="12293" width="18.42578125" style="38" customWidth="1"/>
    <col min="12294" max="12294" width="16.85546875" style="38" customWidth="1"/>
    <col min="12295" max="12295" width="20.28515625" style="38" customWidth="1"/>
    <col min="12296" max="12298" width="18.140625" style="38" customWidth="1"/>
    <col min="12299" max="12546" width="9.140625" style="38"/>
    <col min="12547" max="12547" width="37.7109375" style="38" customWidth="1"/>
    <col min="12548" max="12548" width="19" style="38" customWidth="1"/>
    <col min="12549" max="12549" width="18.42578125" style="38" customWidth="1"/>
    <col min="12550" max="12550" width="16.85546875" style="38" customWidth="1"/>
    <col min="12551" max="12551" width="20.28515625" style="38" customWidth="1"/>
    <col min="12552" max="12554" width="18.140625" style="38" customWidth="1"/>
    <col min="12555" max="12802" width="9.140625" style="38"/>
    <col min="12803" max="12803" width="37.7109375" style="38" customWidth="1"/>
    <col min="12804" max="12804" width="19" style="38" customWidth="1"/>
    <col min="12805" max="12805" width="18.42578125" style="38" customWidth="1"/>
    <col min="12806" max="12806" width="16.85546875" style="38" customWidth="1"/>
    <col min="12807" max="12807" width="20.28515625" style="38" customWidth="1"/>
    <col min="12808" max="12810" width="18.140625" style="38" customWidth="1"/>
    <col min="12811" max="13058" width="9.140625" style="38"/>
    <col min="13059" max="13059" width="37.7109375" style="38" customWidth="1"/>
    <col min="13060" max="13060" width="19" style="38" customWidth="1"/>
    <col min="13061" max="13061" width="18.42578125" style="38" customWidth="1"/>
    <col min="13062" max="13062" width="16.85546875" style="38" customWidth="1"/>
    <col min="13063" max="13063" width="20.28515625" style="38" customWidth="1"/>
    <col min="13064" max="13066" width="18.140625" style="38" customWidth="1"/>
    <col min="13067" max="13314" width="9.140625" style="38"/>
    <col min="13315" max="13315" width="37.7109375" style="38" customWidth="1"/>
    <col min="13316" max="13316" width="19" style="38" customWidth="1"/>
    <col min="13317" max="13317" width="18.42578125" style="38" customWidth="1"/>
    <col min="13318" max="13318" width="16.85546875" style="38" customWidth="1"/>
    <col min="13319" max="13319" width="20.28515625" style="38" customWidth="1"/>
    <col min="13320" max="13322" width="18.140625" style="38" customWidth="1"/>
    <col min="13323" max="13570" width="9.140625" style="38"/>
    <col min="13571" max="13571" width="37.7109375" style="38" customWidth="1"/>
    <col min="13572" max="13572" width="19" style="38" customWidth="1"/>
    <col min="13573" max="13573" width="18.42578125" style="38" customWidth="1"/>
    <col min="13574" max="13574" width="16.85546875" style="38" customWidth="1"/>
    <col min="13575" max="13575" width="20.28515625" style="38" customWidth="1"/>
    <col min="13576" max="13578" width="18.140625" style="38" customWidth="1"/>
    <col min="13579" max="13826" width="9.140625" style="38"/>
    <col min="13827" max="13827" width="37.7109375" style="38" customWidth="1"/>
    <col min="13828" max="13828" width="19" style="38" customWidth="1"/>
    <col min="13829" max="13829" width="18.42578125" style="38" customWidth="1"/>
    <col min="13830" max="13830" width="16.85546875" style="38" customWidth="1"/>
    <col min="13831" max="13831" width="20.28515625" style="38" customWidth="1"/>
    <col min="13832" max="13834" width="18.140625" style="38" customWidth="1"/>
    <col min="13835" max="14082" width="9.140625" style="38"/>
    <col min="14083" max="14083" width="37.7109375" style="38" customWidth="1"/>
    <col min="14084" max="14084" width="19" style="38" customWidth="1"/>
    <col min="14085" max="14085" width="18.42578125" style="38" customWidth="1"/>
    <col min="14086" max="14086" width="16.85546875" style="38" customWidth="1"/>
    <col min="14087" max="14087" width="20.28515625" style="38" customWidth="1"/>
    <col min="14088" max="14090" width="18.140625" style="38" customWidth="1"/>
    <col min="14091" max="14338" width="9.140625" style="38"/>
    <col min="14339" max="14339" width="37.7109375" style="38" customWidth="1"/>
    <col min="14340" max="14340" width="19" style="38" customWidth="1"/>
    <col min="14341" max="14341" width="18.42578125" style="38" customWidth="1"/>
    <col min="14342" max="14342" width="16.85546875" style="38" customWidth="1"/>
    <col min="14343" max="14343" width="20.28515625" style="38" customWidth="1"/>
    <col min="14344" max="14346" width="18.140625" style="38" customWidth="1"/>
    <col min="14347" max="14594" width="9.140625" style="38"/>
    <col min="14595" max="14595" width="37.7109375" style="38" customWidth="1"/>
    <col min="14596" max="14596" width="19" style="38" customWidth="1"/>
    <col min="14597" max="14597" width="18.42578125" style="38" customWidth="1"/>
    <col min="14598" max="14598" width="16.85546875" style="38" customWidth="1"/>
    <col min="14599" max="14599" width="20.28515625" style="38" customWidth="1"/>
    <col min="14600" max="14602" width="18.140625" style="38" customWidth="1"/>
    <col min="14603" max="14850" width="9.140625" style="38"/>
    <col min="14851" max="14851" width="37.7109375" style="38" customWidth="1"/>
    <col min="14852" max="14852" width="19" style="38" customWidth="1"/>
    <col min="14853" max="14853" width="18.42578125" style="38" customWidth="1"/>
    <col min="14854" max="14854" width="16.85546875" style="38" customWidth="1"/>
    <col min="14855" max="14855" width="20.28515625" style="38" customWidth="1"/>
    <col min="14856" max="14858" width="18.140625" style="38" customWidth="1"/>
    <col min="14859" max="15106" width="9.140625" style="38"/>
    <col min="15107" max="15107" width="37.7109375" style="38" customWidth="1"/>
    <col min="15108" max="15108" width="19" style="38" customWidth="1"/>
    <col min="15109" max="15109" width="18.42578125" style="38" customWidth="1"/>
    <col min="15110" max="15110" width="16.85546875" style="38" customWidth="1"/>
    <col min="15111" max="15111" width="20.28515625" style="38" customWidth="1"/>
    <col min="15112" max="15114" width="18.140625" style="38" customWidth="1"/>
    <col min="15115" max="15362" width="9.140625" style="38"/>
    <col min="15363" max="15363" width="37.7109375" style="38" customWidth="1"/>
    <col min="15364" max="15364" width="19" style="38" customWidth="1"/>
    <col min="15365" max="15365" width="18.42578125" style="38" customWidth="1"/>
    <col min="15366" max="15366" width="16.85546875" style="38" customWidth="1"/>
    <col min="15367" max="15367" width="20.28515625" style="38" customWidth="1"/>
    <col min="15368" max="15370" width="18.140625" style="38" customWidth="1"/>
    <col min="15371" max="15618" width="9.140625" style="38"/>
    <col min="15619" max="15619" width="37.7109375" style="38" customWidth="1"/>
    <col min="15620" max="15620" width="19" style="38" customWidth="1"/>
    <col min="15621" max="15621" width="18.42578125" style="38" customWidth="1"/>
    <col min="15622" max="15622" width="16.85546875" style="38" customWidth="1"/>
    <col min="15623" max="15623" width="20.28515625" style="38" customWidth="1"/>
    <col min="15624" max="15626" width="18.140625" style="38" customWidth="1"/>
    <col min="15627" max="15874" width="9.140625" style="38"/>
    <col min="15875" max="15875" width="37.7109375" style="38" customWidth="1"/>
    <col min="15876" max="15876" width="19" style="38" customWidth="1"/>
    <col min="15877" max="15877" width="18.42578125" style="38" customWidth="1"/>
    <col min="15878" max="15878" width="16.85546875" style="38" customWidth="1"/>
    <col min="15879" max="15879" width="20.28515625" style="38" customWidth="1"/>
    <col min="15880" max="15882" width="18.140625" style="38" customWidth="1"/>
    <col min="15883" max="16130" width="9.140625" style="38"/>
    <col min="16131" max="16131" width="37.7109375" style="38" customWidth="1"/>
    <col min="16132" max="16132" width="19" style="38" customWidth="1"/>
    <col min="16133" max="16133" width="18.42578125" style="38" customWidth="1"/>
    <col min="16134" max="16134" width="16.85546875" style="38" customWidth="1"/>
    <col min="16135" max="16135" width="20.28515625" style="38" customWidth="1"/>
    <col min="16136" max="16138" width="18.140625" style="38" customWidth="1"/>
    <col min="16139" max="16384" width="9.140625" style="38"/>
  </cols>
  <sheetData>
    <row r="1" spans="1:15" ht="15.75" customHeight="1">
      <c r="A1" s="461" t="s">
        <v>327</v>
      </c>
      <c r="B1" s="461"/>
      <c r="C1" s="461"/>
      <c r="D1" s="461"/>
      <c r="E1" s="461"/>
      <c r="F1" s="461"/>
      <c r="G1" s="461"/>
      <c r="H1" s="461"/>
      <c r="I1" s="461"/>
      <c r="J1" s="461"/>
    </row>
    <row r="2" spans="1:15">
      <c r="A2" s="83"/>
      <c r="B2" s="83"/>
      <c r="C2" s="83"/>
      <c r="D2" s="50"/>
      <c r="E2" s="50"/>
      <c r="F2" s="13"/>
      <c r="J2" s="13"/>
    </row>
    <row r="3" spans="1:15" ht="15.75" customHeight="1">
      <c r="A3" s="461" t="s">
        <v>294</v>
      </c>
      <c r="B3" s="461"/>
      <c r="C3" s="461"/>
      <c r="D3" s="461"/>
      <c r="E3" s="461"/>
      <c r="F3" s="461"/>
      <c r="G3" s="461"/>
      <c r="H3" s="461"/>
      <c r="I3" s="461"/>
      <c r="J3" s="461"/>
    </row>
    <row r="4" spans="1:15" ht="15.75" customHeight="1">
      <c r="A4" s="461" t="s">
        <v>295</v>
      </c>
      <c r="B4" s="461"/>
      <c r="C4" s="461"/>
      <c r="D4" s="461"/>
      <c r="E4" s="461"/>
      <c r="F4" s="461"/>
      <c r="G4" s="461"/>
      <c r="H4" s="461"/>
      <c r="I4" s="461"/>
      <c r="J4" s="461"/>
    </row>
    <row r="5" spans="1:15">
      <c r="A5" s="83"/>
      <c r="B5" s="83"/>
      <c r="C5" s="83"/>
      <c r="D5" s="50"/>
      <c r="E5" s="51"/>
      <c r="F5" s="51"/>
      <c r="G5" s="51"/>
      <c r="H5" s="51"/>
      <c r="I5" s="51"/>
      <c r="J5" s="51"/>
    </row>
    <row r="6" spans="1:15" ht="51" customHeight="1">
      <c r="A6" s="14" t="s">
        <v>296</v>
      </c>
      <c r="B6" s="15" t="s">
        <v>297</v>
      </c>
      <c r="C6" s="15" t="s">
        <v>298</v>
      </c>
      <c r="D6" s="15" t="s">
        <v>299</v>
      </c>
      <c r="E6" s="49" t="s">
        <v>336</v>
      </c>
      <c r="F6" s="49" t="s">
        <v>337</v>
      </c>
      <c r="G6" s="49" t="s">
        <v>325</v>
      </c>
      <c r="H6" s="49" t="s">
        <v>326</v>
      </c>
      <c r="I6" s="49" t="s">
        <v>328</v>
      </c>
      <c r="J6" s="49" t="s">
        <v>328</v>
      </c>
    </row>
    <row r="7" spans="1:15">
      <c r="A7" s="485">
        <v>1</v>
      </c>
      <c r="B7" s="485"/>
      <c r="C7" s="485"/>
      <c r="D7" s="485"/>
      <c r="E7" s="59">
        <v>2</v>
      </c>
      <c r="F7" s="60">
        <v>3</v>
      </c>
      <c r="G7" s="60">
        <v>4</v>
      </c>
      <c r="H7" s="59">
        <v>5</v>
      </c>
      <c r="I7" s="61" t="s">
        <v>335</v>
      </c>
      <c r="J7" s="61" t="s">
        <v>334</v>
      </c>
    </row>
    <row r="8" spans="1:15" s="121" customFormat="1">
      <c r="A8" s="144">
        <v>6</v>
      </c>
      <c r="B8" s="144"/>
      <c r="C8" s="144"/>
      <c r="D8" s="16" t="s">
        <v>300</v>
      </c>
      <c r="E8" s="143">
        <f>E9+E11+E15+E20+E23</f>
        <v>23467684832.540001</v>
      </c>
      <c r="F8" s="143">
        <f>F9+F11+F15+F20+F23</f>
        <v>3114697037.9640322</v>
      </c>
      <c r="G8" s="143">
        <f>G9+G11+G15+G20+G23</f>
        <v>7227383106</v>
      </c>
      <c r="H8" s="143">
        <f>H9+H11+H15+H20+H23</f>
        <v>3518279761.7500005</v>
      </c>
      <c r="I8" s="120">
        <f>IFERROR(H8/F8,0)*100</f>
        <v>112.95736692419294</v>
      </c>
      <c r="J8" s="156">
        <f>IFERROR(H8/G8,0)*100</f>
        <v>48.679857012550073</v>
      </c>
      <c r="K8" s="229">
        <f>E8-'Račun prih i rash s izvorima'!E9</f>
        <v>0</v>
      </c>
      <c r="L8" s="229">
        <f>F8-'Račun prih i rash s izvorima'!F9</f>
        <v>0</v>
      </c>
      <c r="M8" s="229">
        <f>G8-'Račun prih i rash s izvorima'!G9</f>
        <v>0</v>
      </c>
      <c r="N8" s="229">
        <f>H8-'Račun prih i rash s izvorima'!I9</f>
        <v>0</v>
      </c>
      <c r="O8" s="229">
        <f>I8-'Račun prih i rash s izvorima'!J9</f>
        <v>0</v>
      </c>
    </row>
    <row r="9" spans="1:15" s="121" customFormat="1">
      <c r="A9" s="144"/>
      <c r="B9" s="144">
        <v>61</v>
      </c>
      <c r="C9" s="144"/>
      <c r="D9" s="16" t="s">
        <v>272</v>
      </c>
      <c r="E9" s="143">
        <f t="shared" ref="E9" si="0">E10</f>
        <v>9673934118.9800014</v>
      </c>
      <c r="F9" s="143">
        <f t="shared" ref="F9:H9" si="1">F10</f>
        <v>1283951704.6890967</v>
      </c>
      <c r="G9" s="143">
        <f t="shared" si="1"/>
        <v>2910384917</v>
      </c>
      <c r="H9" s="143">
        <f t="shared" si="1"/>
        <v>1453125064.9700003</v>
      </c>
      <c r="I9" s="120">
        <f t="shared" ref="I9:I26" si="2">IFERROR(H9/F9,0)*100</f>
        <v>113.17599093977356</v>
      </c>
      <c r="J9" s="156">
        <f t="shared" ref="J9:J26" si="3">IFERROR(H9/G9,0)*100</f>
        <v>49.928964944879837</v>
      </c>
    </row>
    <row r="10" spans="1:15" s="127" customFormat="1">
      <c r="A10" s="193"/>
      <c r="B10" s="193"/>
      <c r="C10" s="193">
        <v>11</v>
      </c>
      <c r="D10" s="44" t="s">
        <v>1</v>
      </c>
      <c r="E10" s="125">
        <f>'PRIHODI - ne traži se'!D5</f>
        <v>9673934118.9800014</v>
      </c>
      <c r="F10" s="125">
        <f>'PRIHODI - ne traži se'!E5</f>
        <v>1283951704.6890967</v>
      </c>
      <c r="G10" s="125">
        <f>'PRIHODI - ne traži se'!F5</f>
        <v>2910384917</v>
      </c>
      <c r="H10" s="125">
        <f>'PRIHODI - ne traži se'!H5</f>
        <v>1453125064.9700003</v>
      </c>
      <c r="I10" s="126">
        <f t="shared" si="2"/>
        <v>113.17599093977356</v>
      </c>
      <c r="J10" s="158">
        <f t="shared" si="3"/>
        <v>49.928964944879837</v>
      </c>
    </row>
    <row r="11" spans="1:15" s="124" customFormat="1">
      <c r="A11" s="144"/>
      <c r="B11" s="192">
        <v>62</v>
      </c>
      <c r="C11" s="192"/>
      <c r="D11" s="43" t="s">
        <v>301</v>
      </c>
      <c r="E11" s="128">
        <f t="shared" ref="E11" si="4">E14</f>
        <v>13785046435.139999</v>
      </c>
      <c r="F11" s="128">
        <f t="shared" ref="F11:H11" si="5">F14</f>
        <v>1829590076.9978099</v>
      </c>
      <c r="G11" s="128">
        <f t="shared" si="5"/>
        <v>4313464286</v>
      </c>
      <c r="H11" s="128">
        <f t="shared" si="5"/>
        <v>2064314033.1300001</v>
      </c>
      <c r="I11" s="129">
        <f t="shared" si="2"/>
        <v>112.82931947889392</v>
      </c>
      <c r="J11" s="159">
        <f t="shared" si="3"/>
        <v>47.857450444878914</v>
      </c>
    </row>
    <row r="12" spans="1:15" s="124" customFormat="1" hidden="1">
      <c r="A12" s="144"/>
      <c r="B12" s="192">
        <v>622</v>
      </c>
      <c r="C12" s="192"/>
      <c r="D12" s="43" t="s">
        <v>171</v>
      </c>
      <c r="E12" s="128">
        <f>E13</f>
        <v>13785046435.139999</v>
      </c>
      <c r="F12" s="128">
        <f t="shared" ref="F12:H13" si="6">F13</f>
        <v>1829590076.9978099</v>
      </c>
      <c r="G12" s="128">
        <f t="shared" si="6"/>
        <v>4313464286</v>
      </c>
      <c r="H12" s="128">
        <f t="shared" si="6"/>
        <v>2064314033.1300001</v>
      </c>
      <c r="I12" s="129">
        <f t="shared" ref="I12:I13" si="7">IFERROR(H12/F12,0)*100</f>
        <v>112.82931947889392</v>
      </c>
      <c r="J12" s="159">
        <f t="shared" ref="J12:J13" si="8">IFERROR(H12/G12,0)*100</f>
        <v>47.857450444878914</v>
      </c>
    </row>
    <row r="13" spans="1:15" s="124" customFormat="1" hidden="1">
      <c r="A13" s="144"/>
      <c r="B13" s="192">
        <v>6221</v>
      </c>
      <c r="C13" s="192"/>
      <c r="D13" s="43" t="s">
        <v>171</v>
      </c>
      <c r="E13" s="128">
        <f>E14</f>
        <v>13785046435.139999</v>
      </c>
      <c r="F13" s="128">
        <f t="shared" si="6"/>
        <v>1829590076.9978099</v>
      </c>
      <c r="G13" s="128">
        <f t="shared" si="6"/>
        <v>4313464286</v>
      </c>
      <c r="H13" s="128">
        <f t="shared" si="6"/>
        <v>2064314033.1300001</v>
      </c>
      <c r="I13" s="129">
        <f t="shared" si="7"/>
        <v>112.82931947889392</v>
      </c>
      <c r="J13" s="159">
        <f t="shared" si="8"/>
        <v>47.857450444878914</v>
      </c>
    </row>
    <row r="14" spans="1:15" s="127" customFormat="1">
      <c r="A14" s="193"/>
      <c r="B14" s="193"/>
      <c r="C14" s="193">
        <v>21</v>
      </c>
      <c r="D14" s="44" t="s">
        <v>171</v>
      </c>
      <c r="E14" s="125">
        <f>'PRIHODI - ne traži se'!D7</f>
        <v>13785046435.139999</v>
      </c>
      <c r="F14" s="125">
        <f>'PRIHODI - ne traži se'!E7</f>
        <v>1829590076.9978099</v>
      </c>
      <c r="G14" s="125">
        <f>'PRIHODI - ne traži se'!F7</f>
        <v>4313464286</v>
      </c>
      <c r="H14" s="125">
        <f>'PRIHODI - ne traži se'!H7</f>
        <v>2064314033.1300001</v>
      </c>
      <c r="I14" s="126">
        <f t="shared" si="2"/>
        <v>112.82931947889392</v>
      </c>
      <c r="J14" s="158">
        <f t="shared" si="3"/>
        <v>47.857450444878914</v>
      </c>
    </row>
    <row r="15" spans="1:15" s="121" customFormat="1" ht="25.5">
      <c r="A15" s="144"/>
      <c r="B15" s="144">
        <v>63</v>
      </c>
      <c r="C15" s="144"/>
      <c r="D15" s="16" t="s">
        <v>302</v>
      </c>
      <c r="E15" s="202">
        <f>SUM(E16:E19)</f>
        <v>6420721.1100000003</v>
      </c>
      <c r="F15" s="202">
        <f t="shared" ref="F15:H15" si="9">SUM(F16:F19)</f>
        <v>852176.13776627509</v>
      </c>
      <c r="G15" s="202">
        <f t="shared" si="9"/>
        <v>3061903</v>
      </c>
      <c r="H15" s="202">
        <f t="shared" si="9"/>
        <v>613485.1399999999</v>
      </c>
      <c r="I15" s="203">
        <f t="shared" si="2"/>
        <v>71.990415221912656</v>
      </c>
      <c r="J15" s="204">
        <f t="shared" si="3"/>
        <v>20.036073644396961</v>
      </c>
    </row>
    <row r="16" spans="1:15" s="124" customFormat="1">
      <c r="A16" s="144"/>
      <c r="B16" s="192"/>
      <c r="C16" s="192">
        <v>12</v>
      </c>
      <c r="D16" s="43" t="s">
        <v>70</v>
      </c>
      <c r="E16" s="122">
        <f>'PRIHODI - ne traži se'!D6</f>
        <v>907026.94000000006</v>
      </c>
      <c r="F16" s="122">
        <f>'PRIHODI - ne traži se'!E6</f>
        <v>120383.16278452452</v>
      </c>
      <c r="G16" s="122">
        <f>'PRIHODI - ne traži se'!F6</f>
        <v>212600</v>
      </c>
      <c r="H16" s="122">
        <f>'PRIHODI - ne traži se'!H6</f>
        <v>4499.6400000000003</v>
      </c>
      <c r="I16" s="123">
        <f t="shared" si="2"/>
        <v>3.7377652288916581</v>
      </c>
      <c r="J16" s="157">
        <f t="shared" si="3"/>
        <v>2.1164816556914396</v>
      </c>
    </row>
    <row r="17" spans="1:10" s="124" customFormat="1">
      <c r="A17" s="144"/>
      <c r="B17" s="192"/>
      <c r="C17" s="192">
        <v>51</v>
      </c>
      <c r="D17" s="43" t="s">
        <v>133</v>
      </c>
      <c r="E17" s="122">
        <f>'PRIHODI - ne traži se'!D16</f>
        <v>0</v>
      </c>
      <c r="F17" s="122">
        <f>'PRIHODI - ne traži se'!E16</f>
        <v>0</v>
      </c>
      <c r="G17" s="122">
        <f>'PRIHODI - ne traži se'!F16</f>
        <v>1000</v>
      </c>
      <c r="H17" s="122">
        <f>'PRIHODI - ne traži se'!H16</f>
        <v>1006.94</v>
      </c>
      <c r="I17" s="123">
        <f t="shared" ref="I17" si="10">IFERROR(H17/F17,0)*100</f>
        <v>0</v>
      </c>
      <c r="J17" s="157">
        <f t="shared" ref="J17" si="11">IFERROR(H17/G17,0)*100</f>
        <v>100.69399999999999</v>
      </c>
    </row>
    <row r="18" spans="1:10" s="124" customFormat="1">
      <c r="A18" s="194"/>
      <c r="B18" s="194"/>
      <c r="C18" s="193">
        <v>561</v>
      </c>
      <c r="D18" s="44" t="s">
        <v>115</v>
      </c>
      <c r="E18" s="122">
        <f>'PRIHODI - ne traži se'!D17+'PRIHODI - ne traži se'!D18</f>
        <v>5139819.17</v>
      </c>
      <c r="F18" s="122">
        <f>'PRIHODI - ne traži se'!E17+'PRIHODI - ne traži se'!E18</f>
        <v>682171.23498573224</v>
      </c>
      <c r="G18" s="122">
        <f>'PRIHODI - ne traži se'!F17+'PRIHODI - ne traži se'!F18</f>
        <v>1142043</v>
      </c>
      <c r="H18" s="122">
        <f>'PRIHODI - ne traži se'!H17+'PRIHODI - ne traži se'!H18</f>
        <v>25497.98</v>
      </c>
      <c r="I18" s="123">
        <f t="shared" si="2"/>
        <v>3.7377682746375687</v>
      </c>
      <c r="J18" s="157">
        <f t="shared" si="3"/>
        <v>2.232663743834514</v>
      </c>
    </row>
    <row r="19" spans="1:10" s="124" customFormat="1">
      <c r="A19" s="194"/>
      <c r="B19" s="194"/>
      <c r="C19" s="193">
        <v>581</v>
      </c>
      <c r="D19" s="44" t="s">
        <v>135</v>
      </c>
      <c r="E19" s="122">
        <f>'PRIHODI - ne traži se'!D19+'PRIHODI - ne traži se'!D20</f>
        <v>373875</v>
      </c>
      <c r="F19" s="122">
        <f>'PRIHODI - ne traži se'!E19+'PRIHODI - ne traži se'!E20</f>
        <v>49621.73999601831</v>
      </c>
      <c r="G19" s="122">
        <f>'PRIHODI - ne traži se'!F19+'PRIHODI - ne traži se'!F20</f>
        <v>1706260</v>
      </c>
      <c r="H19" s="122">
        <f>'PRIHODI - ne traži se'!H19+'PRIHODI - ne traži se'!H20</f>
        <v>582480.57999999996</v>
      </c>
      <c r="I19" s="123">
        <f t="shared" si="2"/>
        <v>1173.8415058535606</v>
      </c>
      <c r="J19" s="157">
        <f t="shared" si="3"/>
        <v>34.137855895350064</v>
      </c>
    </row>
    <row r="20" spans="1:10" s="121" customFormat="1" ht="25.5">
      <c r="A20" s="144"/>
      <c r="B20" s="144">
        <v>65</v>
      </c>
      <c r="C20" s="144"/>
      <c r="D20" s="16" t="s">
        <v>303</v>
      </c>
      <c r="E20" s="143">
        <f t="shared" ref="E20" si="12">E21+E22</f>
        <v>925378.3</v>
      </c>
      <c r="F20" s="143">
        <f t="shared" ref="F20:H20" si="13">F21+F22</f>
        <v>122818.80682195236</v>
      </c>
      <c r="G20" s="143">
        <f t="shared" si="13"/>
        <v>100000</v>
      </c>
      <c r="H20" s="143">
        <f t="shared" si="13"/>
        <v>43758.86</v>
      </c>
      <c r="I20" s="120">
        <f t="shared" si="2"/>
        <v>35.628794263924277</v>
      </c>
      <c r="J20" s="156">
        <f t="shared" si="3"/>
        <v>43.758859999999999</v>
      </c>
    </row>
    <row r="21" spans="1:10" s="124" customFormat="1">
      <c r="A21" s="194"/>
      <c r="B21" s="194"/>
      <c r="C21" s="193">
        <v>43</v>
      </c>
      <c r="D21" s="44" t="s">
        <v>117</v>
      </c>
      <c r="E21" s="122">
        <f>'PRIHODI - ne traži se'!D13</f>
        <v>899339.41</v>
      </c>
      <c r="F21" s="122">
        <f>'PRIHODI - ne traži se'!E13</f>
        <v>119362.85221315283</v>
      </c>
      <c r="G21" s="122">
        <f>'PRIHODI - ne traži se'!F13</f>
        <v>100000</v>
      </c>
      <c r="H21" s="122">
        <f>'PRIHODI - ne traži se'!H13</f>
        <v>43758.86</v>
      </c>
      <c r="I21" s="123">
        <f t="shared" si="2"/>
        <v>36.660367265568851</v>
      </c>
      <c r="J21" s="157">
        <f t="shared" si="3"/>
        <v>43.758859999999999</v>
      </c>
    </row>
    <row r="22" spans="1:10" s="124" customFormat="1" ht="25.5">
      <c r="A22" s="194"/>
      <c r="B22" s="194"/>
      <c r="C22" s="193">
        <v>71</v>
      </c>
      <c r="D22" s="18" t="s">
        <v>304</v>
      </c>
      <c r="E22" s="122">
        <f>'PRIHODI - ne traži se'!D22</f>
        <v>26038.89</v>
      </c>
      <c r="F22" s="122">
        <f>'PRIHODI - ne traži se'!E22</f>
        <v>3455.9546087995218</v>
      </c>
      <c r="G22" s="122">
        <f>'PRIHODI - ne traži se'!F22</f>
        <v>0</v>
      </c>
      <c r="H22" s="122">
        <f>'PRIHODI - ne traži se'!H22</f>
        <v>0</v>
      </c>
      <c r="I22" s="123">
        <f t="shared" si="2"/>
        <v>0</v>
      </c>
      <c r="J22" s="157">
        <f t="shared" si="3"/>
        <v>0</v>
      </c>
    </row>
    <row r="23" spans="1:10" s="121" customFormat="1" ht="25.5">
      <c r="A23" s="195"/>
      <c r="B23" s="195">
        <v>66</v>
      </c>
      <c r="C23" s="196"/>
      <c r="D23" s="16" t="s">
        <v>305</v>
      </c>
      <c r="E23" s="143">
        <f t="shared" ref="E23" si="14">E24</f>
        <v>1358179.01</v>
      </c>
      <c r="F23" s="143">
        <f t="shared" ref="F23:H23" si="15">F24</f>
        <v>180261.33253699649</v>
      </c>
      <c r="G23" s="143">
        <f t="shared" si="15"/>
        <v>372000</v>
      </c>
      <c r="H23" s="143">
        <f t="shared" si="15"/>
        <v>183419.65</v>
      </c>
      <c r="I23" s="120">
        <f t="shared" si="2"/>
        <v>101.75207706420085</v>
      </c>
      <c r="J23" s="156">
        <f t="shared" si="3"/>
        <v>49.306357526881719</v>
      </c>
    </row>
    <row r="24" spans="1:10" s="124" customFormat="1">
      <c r="A24" s="194"/>
      <c r="B24" s="195"/>
      <c r="C24" s="193">
        <v>31</v>
      </c>
      <c r="D24" s="43" t="s">
        <v>131</v>
      </c>
      <c r="E24" s="122">
        <f>'PRIHODI - ne traži se'!D8</f>
        <v>1358179.01</v>
      </c>
      <c r="F24" s="122">
        <f>'PRIHODI - ne traži se'!E8</f>
        <v>180261.33253699649</v>
      </c>
      <c r="G24" s="122">
        <f>'PRIHODI - ne traži se'!F8</f>
        <v>372000</v>
      </c>
      <c r="H24" s="122">
        <f>'PRIHODI - ne traži se'!H8</f>
        <v>183419.65</v>
      </c>
      <c r="I24" s="123">
        <f t="shared" si="2"/>
        <v>101.75207706420085</v>
      </c>
      <c r="J24" s="157">
        <f t="shared" si="3"/>
        <v>49.306357526881719</v>
      </c>
    </row>
    <row r="25" spans="1:10" s="121" customFormat="1">
      <c r="A25" s="195">
        <v>7</v>
      </c>
      <c r="B25" s="195"/>
      <c r="C25" s="196"/>
      <c r="D25" s="16" t="s">
        <v>306</v>
      </c>
      <c r="E25" s="143">
        <f t="shared" ref="E25" si="16">E26</f>
        <v>8270749.1699999999</v>
      </c>
      <c r="F25" s="143">
        <f t="shared" ref="F25:H26" si="17">F26</f>
        <v>1097717.0575353373</v>
      </c>
      <c r="G25" s="143">
        <f t="shared" si="17"/>
        <v>1600000</v>
      </c>
      <c r="H25" s="143">
        <f t="shared" si="17"/>
        <v>520429.38</v>
      </c>
      <c r="I25" s="120">
        <f t="shared" si="2"/>
        <v>47.410156964172579</v>
      </c>
      <c r="J25" s="156">
        <f t="shared" si="3"/>
        <v>32.526836250000002</v>
      </c>
    </row>
    <row r="26" spans="1:10" s="121" customFormat="1">
      <c r="A26" s="195"/>
      <c r="B26" s="195">
        <v>72</v>
      </c>
      <c r="C26" s="196"/>
      <c r="D26" s="205" t="s">
        <v>307</v>
      </c>
      <c r="E26" s="143">
        <f>E27</f>
        <v>8270749.1699999999</v>
      </c>
      <c r="F26" s="143">
        <f t="shared" si="17"/>
        <v>1097717.0575353373</v>
      </c>
      <c r="G26" s="143">
        <f t="shared" si="17"/>
        <v>1600000</v>
      </c>
      <c r="H26" s="143">
        <f t="shared" si="17"/>
        <v>520429.38</v>
      </c>
      <c r="I26" s="120">
        <f t="shared" si="2"/>
        <v>47.410156964172579</v>
      </c>
      <c r="J26" s="156">
        <f t="shared" si="3"/>
        <v>32.526836250000002</v>
      </c>
    </row>
    <row r="27" spans="1:10" s="124" customFormat="1" ht="25.5">
      <c r="A27" s="194"/>
      <c r="B27" s="194"/>
      <c r="C27" s="193">
        <v>71</v>
      </c>
      <c r="D27" s="18" t="s">
        <v>308</v>
      </c>
      <c r="E27" s="122">
        <f>'PRIHODI - ne traži se'!D23+'PRIHODI - ne traži se'!D24</f>
        <v>8270749.1699999999</v>
      </c>
      <c r="F27" s="122">
        <f>'PRIHODI - ne traži se'!E23+'PRIHODI - ne traži se'!E24</f>
        <v>1097717.0575353373</v>
      </c>
      <c r="G27" s="122">
        <f>'PRIHODI - ne traži se'!F23+'PRIHODI - ne traži se'!F24</f>
        <v>1600000</v>
      </c>
      <c r="H27" s="122">
        <f>'PRIHODI - ne traži se'!H23+'PRIHODI - ne traži se'!H24</f>
        <v>520429.38</v>
      </c>
      <c r="I27" s="123">
        <f t="shared" ref="I27" si="18">IFERROR(H27/F27,0)*100</f>
        <v>47.410156964172579</v>
      </c>
      <c r="J27" s="157">
        <f t="shared" ref="J27" si="19">IFERROR(H27/G27,0)*100</f>
        <v>32.526836250000002</v>
      </c>
    </row>
    <row r="28" spans="1:10" s="124" customFormat="1">
      <c r="A28" s="206"/>
      <c r="B28" s="206"/>
      <c r="C28" s="207"/>
      <c r="D28" s="208"/>
      <c r="E28" s="209"/>
      <c r="F28" s="209"/>
      <c r="G28" s="209"/>
      <c r="H28" s="209"/>
      <c r="I28" s="210"/>
      <c r="J28" s="211"/>
    </row>
    <row r="29" spans="1:10" s="124" customFormat="1">
      <c r="A29" s="212"/>
      <c r="B29" s="212"/>
      <c r="C29" s="212"/>
      <c r="D29" s="119"/>
      <c r="E29" s="119"/>
      <c r="F29" s="119"/>
      <c r="G29" s="119"/>
      <c r="H29" s="119"/>
      <c r="I29" s="119"/>
      <c r="J29" s="119"/>
    </row>
    <row r="30" spans="1:10" s="124" customFormat="1" ht="15.75" customHeight="1">
      <c r="A30" s="461" t="s">
        <v>309</v>
      </c>
      <c r="B30" s="461"/>
      <c r="C30" s="461"/>
      <c r="D30" s="461"/>
      <c r="E30" s="461"/>
      <c r="F30" s="461"/>
      <c r="G30" s="461"/>
      <c r="H30" s="461"/>
      <c r="I30" s="461"/>
      <c r="J30" s="461"/>
    </row>
    <row r="31" spans="1:10" s="124" customFormat="1">
      <c r="A31" s="83"/>
      <c r="B31" s="83"/>
      <c r="C31" s="83"/>
      <c r="D31" s="62"/>
      <c r="E31" s="62"/>
      <c r="F31" s="13"/>
      <c r="J31" s="13"/>
    </row>
    <row r="32" spans="1:10" s="124" customFormat="1" ht="25.5">
      <c r="A32" s="14" t="s">
        <v>296</v>
      </c>
      <c r="B32" s="15" t="s">
        <v>297</v>
      </c>
      <c r="C32" s="15" t="s">
        <v>298</v>
      </c>
      <c r="D32" s="15" t="s">
        <v>310</v>
      </c>
      <c r="E32" s="49" t="str">
        <f t="shared" ref="E32:J32" si="20">E6</f>
        <v>Izvršenje 
I.-VI.2022. KN</v>
      </c>
      <c r="F32" s="49" t="str">
        <f t="shared" si="20"/>
        <v>Izvršenje 
I.-VI.2022. EUR</v>
      </c>
      <c r="G32" s="49" t="str">
        <f t="shared" si="20"/>
        <v>Plan za 2023.
(NN 63/23)</v>
      </c>
      <c r="H32" s="49" t="str">
        <f t="shared" si="20"/>
        <v>Izvršenje 
I.-VI.2023.</v>
      </c>
      <c r="I32" s="49" t="str">
        <f t="shared" si="20"/>
        <v>Indeks</v>
      </c>
      <c r="J32" s="49" t="str">
        <f t="shared" si="20"/>
        <v>Indeks</v>
      </c>
    </row>
    <row r="33" spans="1:10" s="124" customFormat="1">
      <c r="A33" s="485">
        <v>1</v>
      </c>
      <c r="B33" s="485"/>
      <c r="C33" s="485"/>
      <c r="D33" s="485"/>
      <c r="E33" s="59">
        <v>2</v>
      </c>
      <c r="F33" s="60">
        <v>3</v>
      </c>
      <c r="G33" s="60">
        <v>4</v>
      </c>
      <c r="H33" s="59">
        <v>5</v>
      </c>
      <c r="I33" s="61" t="s">
        <v>335</v>
      </c>
      <c r="J33" s="61" t="s">
        <v>334</v>
      </c>
    </row>
    <row r="34" spans="1:10" s="124" customFormat="1">
      <c r="A34" s="144">
        <v>3</v>
      </c>
      <c r="B34" s="144"/>
      <c r="C34" s="144"/>
      <c r="D34" s="16" t="s">
        <v>311</v>
      </c>
      <c r="E34" s="130">
        <f>E35+E40+E48+E52+E56</f>
        <v>23432245143.920006</v>
      </c>
      <c r="F34" s="130">
        <f>F35+F40+F48+F52+F56</f>
        <v>3109993382.9610457</v>
      </c>
      <c r="G34" s="130">
        <f>G35+G40+G48+G52+G56</f>
        <v>7218440106</v>
      </c>
      <c r="H34" s="130">
        <f>H35+H40+H48+H52+H56</f>
        <v>3515977308.7800002</v>
      </c>
      <c r="I34" s="78">
        <f>IFERROR(H34/F34,0)*100</f>
        <v>113.05417329963623</v>
      </c>
      <c r="J34" s="160">
        <f>IFERROR(H34/G34,0)*100</f>
        <v>48.708270168474542</v>
      </c>
    </row>
    <row r="35" spans="1:10" s="124" customFormat="1">
      <c r="A35" s="144"/>
      <c r="B35" s="192">
        <v>31</v>
      </c>
      <c r="C35" s="192"/>
      <c r="D35" s="43" t="s">
        <v>41</v>
      </c>
      <c r="E35" s="131">
        <f>SUM(E36:E39)</f>
        <v>168734244.53000003</v>
      </c>
      <c r="F35" s="131">
        <f t="shared" ref="F35:H35" si="21">SUM(F36:F39)</f>
        <v>22394882.809741855</v>
      </c>
      <c r="G35" s="131">
        <f t="shared" si="21"/>
        <v>53838150</v>
      </c>
      <c r="H35" s="131">
        <f t="shared" si="21"/>
        <v>26730741.990000002</v>
      </c>
      <c r="I35" s="132">
        <f t="shared" ref="I35:I71" si="22">IFERROR(H35/F35,0)*100</f>
        <v>119.36093712610112</v>
      </c>
      <c r="J35" s="161">
        <f t="shared" ref="J35:J71" si="23">IFERROR(H35/G35,0)*100</f>
        <v>49.650186698465681</v>
      </c>
    </row>
    <row r="36" spans="1:10" s="124" customFormat="1">
      <c r="A36" s="194"/>
      <c r="B36" s="194"/>
      <c r="C36" s="193">
        <v>12</v>
      </c>
      <c r="D36" s="44" t="s">
        <v>70</v>
      </c>
      <c r="E36" s="131">
        <f>'Posebni dio s f'!C233+'Posebni dio s f'!C166</f>
        <v>83991.3</v>
      </c>
      <c r="F36" s="131">
        <f>'Posebni dio s f'!D233+'Posebni dio s f'!D166</f>
        <v>11147.561218395382</v>
      </c>
      <c r="G36" s="131">
        <f>'Posebni dio s f'!E233+'Posebni dio s f'!E166</f>
        <v>17400</v>
      </c>
      <c r="H36" s="131">
        <f>'Posebni dio s f'!G233+'Posebni dio s f'!G166</f>
        <v>4499.6400000000003</v>
      </c>
      <c r="I36" s="135">
        <f t="shared" si="22"/>
        <v>40.364344378524919</v>
      </c>
      <c r="J36" s="162">
        <f t="shared" si="23"/>
        <v>25.86</v>
      </c>
    </row>
    <row r="37" spans="1:10" s="124" customFormat="1">
      <c r="A37" s="194"/>
      <c r="B37" s="194"/>
      <c r="C37" s="193">
        <v>21</v>
      </c>
      <c r="D37" s="44" t="s">
        <v>171</v>
      </c>
      <c r="E37" s="131">
        <f>'Posebni dio s f'!C41</f>
        <v>168105773.27000001</v>
      </c>
      <c r="F37" s="131">
        <f>'Posebni dio s f'!D41</f>
        <v>22311470.339106776</v>
      </c>
      <c r="G37" s="131">
        <f>'Posebni dio s f'!E41</f>
        <v>53738000</v>
      </c>
      <c r="H37" s="131">
        <f>'Posebni dio s f'!G41</f>
        <v>26692236.470000003</v>
      </c>
      <c r="I37" s="135">
        <f t="shared" si="22"/>
        <v>119.63459182344774</v>
      </c>
      <c r="J37" s="162">
        <f t="shared" si="23"/>
        <v>49.671064181770817</v>
      </c>
    </row>
    <row r="38" spans="1:10" s="124" customFormat="1">
      <c r="A38" s="194"/>
      <c r="B38" s="194"/>
      <c r="C38" s="193">
        <v>43</v>
      </c>
      <c r="D38" s="44" t="s">
        <v>117</v>
      </c>
      <c r="E38" s="131">
        <f>'Posebni dio s f'!C114</f>
        <v>68529.33</v>
      </c>
      <c r="F38" s="131">
        <f>'Posebni dio s f'!D114</f>
        <v>9095.4051363726849</v>
      </c>
      <c r="G38" s="131">
        <f>'Posebni dio s f'!E114</f>
        <v>21000</v>
      </c>
      <c r="H38" s="131">
        <f>'Posebni dio s f'!G114</f>
        <v>8507.9</v>
      </c>
      <c r="I38" s="135">
        <f t="shared" si="22"/>
        <v>93.540638074237705</v>
      </c>
      <c r="J38" s="162">
        <f t="shared" si="23"/>
        <v>40.513809523809527</v>
      </c>
    </row>
    <row r="39" spans="1:10" s="124" customFormat="1">
      <c r="A39" s="194"/>
      <c r="B39" s="194"/>
      <c r="C39" s="193">
        <v>561</v>
      </c>
      <c r="D39" s="44" t="s">
        <v>312</v>
      </c>
      <c r="E39" s="131">
        <f>'Posebni dio s f'!C191+'Posebni dio s f'!C233</f>
        <v>475950.63</v>
      </c>
      <c r="F39" s="131">
        <f>'Posebni dio s f'!D191+'Posebni dio s f'!D246</f>
        <v>63169.504280310568</v>
      </c>
      <c r="G39" s="131">
        <f>'Posebni dio s f'!E191+'Posebni dio s f'!E246</f>
        <v>61750</v>
      </c>
      <c r="H39" s="131">
        <f>'Posebni dio s f'!G191+'Posebni dio s f'!G246</f>
        <v>25497.98</v>
      </c>
      <c r="I39" s="135">
        <f t="shared" si="22"/>
        <v>40.364381975920487</v>
      </c>
      <c r="J39" s="162">
        <f t="shared" si="23"/>
        <v>41.29227530364372</v>
      </c>
    </row>
    <row r="40" spans="1:10" s="124" customFormat="1">
      <c r="A40" s="194"/>
      <c r="B40" s="192">
        <v>32</v>
      </c>
      <c r="C40" s="192"/>
      <c r="D40" s="43" t="s">
        <v>5</v>
      </c>
      <c r="E40" s="131">
        <f>SUM(E41:E47)</f>
        <v>55323923.859999999</v>
      </c>
      <c r="F40" s="131">
        <f t="shared" ref="F40:H40" si="24">SUM(F41:F47)</f>
        <v>7342746.5472161379</v>
      </c>
      <c r="G40" s="131">
        <f t="shared" si="24"/>
        <v>21396753</v>
      </c>
      <c r="H40" s="131">
        <f t="shared" si="24"/>
        <v>7825908.4799999995</v>
      </c>
      <c r="I40" s="123">
        <f t="shared" si="22"/>
        <v>106.58012542959206</v>
      </c>
      <c r="J40" s="157">
        <f t="shared" si="23"/>
        <v>36.575215314211455</v>
      </c>
    </row>
    <row r="41" spans="1:10" s="124" customFormat="1">
      <c r="A41" s="194"/>
      <c r="B41" s="194"/>
      <c r="C41" s="193">
        <v>12</v>
      </c>
      <c r="D41" s="44" t="s">
        <v>70</v>
      </c>
      <c r="E41" s="131">
        <f>'Posebni dio s f'!C171+'Posebni dio s f'!C238</f>
        <v>12156.27</v>
      </c>
      <c r="F41" s="131">
        <f>'Posebni dio s f'!D171+'Posebni dio s f'!D238</f>
        <v>1613.4142942464662</v>
      </c>
      <c r="G41" s="131">
        <f>'Posebni dio s f'!E171+'Posebni dio s f'!E238</f>
        <v>89200</v>
      </c>
      <c r="H41" s="131">
        <f>'Posebni dio s f'!G171+'Posebni dio s f'!G238</f>
        <v>0</v>
      </c>
      <c r="I41" s="135">
        <f t="shared" si="22"/>
        <v>0</v>
      </c>
      <c r="J41" s="162">
        <f t="shared" si="23"/>
        <v>0</v>
      </c>
    </row>
    <row r="42" spans="1:10" s="124" customFormat="1">
      <c r="A42" s="194"/>
      <c r="B42" s="194"/>
      <c r="C42" s="193">
        <v>21</v>
      </c>
      <c r="D42" s="44" t="s">
        <v>171</v>
      </c>
      <c r="E42" s="131">
        <f>'Posebni dio s f'!C50+'Posebni dio s f'!C146</f>
        <v>54850435.75</v>
      </c>
      <c r="F42" s="131">
        <f>'Posebni dio s f'!D50+'Posebni dio s f'!D146</f>
        <v>7279903.8755060052</v>
      </c>
      <c r="G42" s="131">
        <f>'Posebni dio s f'!E50+'Posebni dio s f'!E146</f>
        <v>19176000</v>
      </c>
      <c r="H42" s="131">
        <f>'Posebni dio s f'!G50+'Posebni dio s f'!G146</f>
        <v>7480413.4899999993</v>
      </c>
      <c r="I42" s="135">
        <f t="shared" si="22"/>
        <v>102.75428931374533</v>
      </c>
      <c r="J42" s="162">
        <f t="shared" si="23"/>
        <v>39.009248487692943</v>
      </c>
    </row>
    <row r="43" spans="1:10" s="124" customFormat="1">
      <c r="A43" s="194"/>
      <c r="B43" s="194"/>
      <c r="C43" s="193">
        <v>31</v>
      </c>
      <c r="D43" s="44" t="s">
        <v>131</v>
      </c>
      <c r="E43" s="131">
        <f>'Posebni dio s f'!C108</f>
        <v>2771.0299999999997</v>
      </c>
      <c r="F43" s="131">
        <f>'Posebni dio s f'!D108</f>
        <v>367.77888380118117</v>
      </c>
      <c r="G43" s="131">
        <f>'Posebni dio s f'!E108</f>
        <v>180000</v>
      </c>
      <c r="H43" s="131">
        <f>'Posebni dio s f'!G108</f>
        <v>295.92</v>
      </c>
      <c r="I43" s="135">
        <f t="shared" si="22"/>
        <v>80.461389447245267</v>
      </c>
      <c r="J43" s="162">
        <f t="shared" si="23"/>
        <v>0.16440000000000002</v>
      </c>
    </row>
    <row r="44" spans="1:10" s="124" customFormat="1">
      <c r="A44" s="194"/>
      <c r="B44" s="194"/>
      <c r="C44" s="193">
        <v>43</v>
      </c>
      <c r="D44" s="44" t="s">
        <v>117</v>
      </c>
      <c r="E44" s="131">
        <f>'Posebni dio s f'!C398</f>
        <v>15800.4</v>
      </c>
      <c r="F44" s="131">
        <f>'Posebni dio s f'!D398</f>
        <v>2097.0734620744574</v>
      </c>
      <c r="G44" s="131">
        <f>'Posebni dio s f'!E398</f>
        <v>5000</v>
      </c>
      <c r="H44" s="131">
        <f>'Posebni dio s f'!G398</f>
        <v>2271.64</v>
      </c>
      <c r="I44" s="135">
        <f t="shared" si="22"/>
        <v>108.32429292929294</v>
      </c>
      <c r="J44" s="162">
        <f t="shared" si="23"/>
        <v>45.432799999999993</v>
      </c>
    </row>
    <row r="45" spans="1:10" s="124" customFormat="1">
      <c r="A45" s="194"/>
      <c r="B45" s="194"/>
      <c r="C45" s="193">
        <v>51</v>
      </c>
      <c r="D45" s="44" t="s">
        <v>313</v>
      </c>
      <c r="E45" s="131">
        <f>'Posebni dio s f'!C124</f>
        <v>0</v>
      </c>
      <c r="F45" s="131">
        <f>'Posebni dio s f'!D124</f>
        <v>0</v>
      </c>
      <c r="G45" s="131">
        <f>'Posebni dio s f'!E124</f>
        <v>1000</v>
      </c>
      <c r="H45" s="131">
        <f>'Posebni dio s f'!G124</f>
        <v>1006.94</v>
      </c>
      <c r="I45" s="135">
        <f t="shared" si="22"/>
        <v>0</v>
      </c>
      <c r="J45" s="162">
        <f t="shared" si="23"/>
        <v>100.69399999999999</v>
      </c>
    </row>
    <row r="46" spans="1:10" s="124" customFormat="1">
      <c r="A46" s="194"/>
      <c r="B46" s="194"/>
      <c r="C46" s="193">
        <v>561</v>
      </c>
      <c r="D46" s="44" t="s">
        <v>312</v>
      </c>
      <c r="E46" s="131">
        <f>'Posebni dio s f'!C196+'Posebni dio s f'!C251</f>
        <v>68885.41</v>
      </c>
      <c r="F46" s="131">
        <f>'Posebni dio s f'!D196+'Posebni dio s f'!D251</f>
        <v>9142.6650739929664</v>
      </c>
      <c r="G46" s="131">
        <f>'Posebni dio s f'!E196+'Posebni dio s f'!E251</f>
        <v>480293</v>
      </c>
      <c r="H46" s="131">
        <f>'Posebni dio s f'!G196+'Posebni dio s f'!G251</f>
        <v>0</v>
      </c>
      <c r="I46" s="135">
        <f t="shared" si="22"/>
        <v>0</v>
      </c>
      <c r="J46" s="162">
        <f t="shared" si="23"/>
        <v>0</v>
      </c>
    </row>
    <row r="47" spans="1:10" s="124" customFormat="1">
      <c r="A47" s="194"/>
      <c r="B47" s="195"/>
      <c r="C47" s="193">
        <v>581</v>
      </c>
      <c r="D47" s="18" t="s">
        <v>135</v>
      </c>
      <c r="E47" s="131">
        <f>'Posebni dio s f'!C217</f>
        <v>373875</v>
      </c>
      <c r="F47" s="131">
        <f>'Posebni dio s f'!D217</f>
        <v>49621.73999601831</v>
      </c>
      <c r="G47" s="131">
        <f>'Posebni dio s f'!E217</f>
        <v>1465260</v>
      </c>
      <c r="H47" s="131">
        <f>'Posebni dio s f'!G217</f>
        <v>341920.49</v>
      </c>
      <c r="I47" s="135">
        <f t="shared" si="22"/>
        <v>689.05380993781353</v>
      </c>
      <c r="J47" s="162">
        <f t="shared" si="23"/>
        <v>23.335141203608913</v>
      </c>
    </row>
    <row r="48" spans="1:10" s="124" customFormat="1">
      <c r="A48" s="194"/>
      <c r="B48" s="192">
        <v>34</v>
      </c>
      <c r="C48" s="192"/>
      <c r="D48" s="43" t="s">
        <v>15</v>
      </c>
      <c r="E48" s="131">
        <f>SUM(E49:E51)</f>
        <v>9897363.5600000005</v>
      </c>
      <c r="F48" s="131">
        <f t="shared" ref="F48:H48" si="25">SUM(F49:F51)</f>
        <v>1313605.8875837808</v>
      </c>
      <c r="G48" s="131">
        <f t="shared" si="25"/>
        <v>2596000</v>
      </c>
      <c r="H48" s="131">
        <f t="shared" si="25"/>
        <v>1353285.9999999998</v>
      </c>
      <c r="I48" s="132">
        <f t="shared" si="22"/>
        <v>103.02070147456523</v>
      </c>
      <c r="J48" s="161">
        <f t="shared" si="23"/>
        <v>52.12966101694915</v>
      </c>
    </row>
    <row r="49" spans="1:10" s="124" customFormat="1">
      <c r="A49" s="194"/>
      <c r="B49" s="195"/>
      <c r="C49" s="193">
        <v>11</v>
      </c>
      <c r="D49" s="44" t="s">
        <v>314</v>
      </c>
      <c r="E49" s="131">
        <f>'Posebni dio s f'!C261+'Posebni dio s f'!C20+'Posebni dio s f'!C10</f>
        <v>9182883.3599999994</v>
      </c>
      <c r="F49" s="131">
        <f>'Posebni dio s f'!D261+'Posebni dio s f'!D20+'Posebni dio s f'!D10</f>
        <v>1218778.0688831373</v>
      </c>
      <c r="G49" s="131">
        <f>'Posebni dio s f'!E261+'Posebni dio s f'!E20+'Posebni dio s f'!E10</f>
        <v>2318000</v>
      </c>
      <c r="H49" s="131">
        <f>'Posebni dio s f'!G261+'Posebni dio s f'!G20+'Posebni dio s f'!G10</f>
        <v>1233598.6199999999</v>
      </c>
      <c r="I49" s="135">
        <f t="shared" si="22"/>
        <v>101.21601721390046</v>
      </c>
      <c r="J49" s="162">
        <f t="shared" si="23"/>
        <v>53.21823209663502</v>
      </c>
    </row>
    <row r="50" spans="1:10" s="124" customFormat="1">
      <c r="A50" s="194"/>
      <c r="B50" s="195"/>
      <c r="C50" s="193">
        <v>21</v>
      </c>
      <c r="D50" s="44" t="s">
        <v>171</v>
      </c>
      <c r="E50" s="131">
        <f>'Posebni dio s f'!C81+'Posebni dio s f'!C151</f>
        <v>619770.47</v>
      </c>
      <c r="F50" s="131">
        <f>'Posebni dio s f'!D81+'Posebni dio s f'!D151</f>
        <v>82257.67735085274</v>
      </c>
      <c r="G50" s="131">
        <f>'Posebni dio s f'!E81+'Posebni dio s f'!E151</f>
        <v>263000</v>
      </c>
      <c r="H50" s="131">
        <f>'Posebni dio s f'!G81+'Posebni dio s f'!G151</f>
        <v>109611.65</v>
      </c>
      <c r="I50" s="135">
        <f t="shared" si="22"/>
        <v>133.25400562001604</v>
      </c>
      <c r="J50" s="162">
        <f t="shared" si="23"/>
        <v>41.677433460076038</v>
      </c>
    </row>
    <row r="51" spans="1:10" s="124" customFormat="1">
      <c r="A51" s="194"/>
      <c r="B51" s="195"/>
      <c r="C51" s="193">
        <v>43</v>
      </c>
      <c r="D51" s="44" t="s">
        <v>117</v>
      </c>
      <c r="E51" s="131">
        <f>'Posebni dio s f'!C119</f>
        <v>94709.73</v>
      </c>
      <c r="F51" s="131">
        <f>'Posebni dio s f'!D119</f>
        <v>12570.14134979096</v>
      </c>
      <c r="G51" s="131">
        <f>'Posebni dio s f'!E119</f>
        <v>15000</v>
      </c>
      <c r="H51" s="131">
        <f>'Posebni dio s f'!G119</f>
        <v>10075.73</v>
      </c>
      <c r="I51" s="135">
        <f t="shared" si="22"/>
        <v>80.156059662507758</v>
      </c>
      <c r="J51" s="162">
        <f t="shared" si="23"/>
        <v>67.171533333333329</v>
      </c>
    </row>
    <row r="52" spans="1:10" s="124" customFormat="1" ht="25.5">
      <c r="A52" s="194"/>
      <c r="B52" s="192">
        <v>37</v>
      </c>
      <c r="C52" s="192"/>
      <c r="D52" s="43" t="s">
        <v>21</v>
      </c>
      <c r="E52" s="131">
        <f>SUM(E53:E55)</f>
        <v>23198289611.970005</v>
      </c>
      <c r="F52" s="122">
        <f>SUM(F53:F55)</f>
        <v>3078942147.7165041</v>
      </c>
      <c r="G52" s="122">
        <f t="shared" ref="G52:H52" si="26">SUM(G53:G55)</f>
        <v>7140568203</v>
      </c>
      <c r="H52" s="122">
        <f t="shared" si="26"/>
        <v>3480067372.3100004</v>
      </c>
      <c r="I52" s="132">
        <f t="shared" si="22"/>
        <v>113.02802083796834</v>
      </c>
      <c r="J52" s="161">
        <f t="shared" si="23"/>
        <v>48.736560920290678</v>
      </c>
    </row>
    <row r="53" spans="1:10" s="124" customFormat="1">
      <c r="A53" s="194"/>
      <c r="B53" s="195"/>
      <c r="C53" s="193">
        <v>11</v>
      </c>
      <c r="D53" s="44" t="s">
        <v>314</v>
      </c>
      <c r="E53" s="131">
        <f>'Posebni dio s f'!C269+'Posebni dio s f'!C275+'Posebni dio s f'!C281+'Posebni dio s f'!C287+'Posebni dio s f'!C293+'Posebni dio s f'!C299+'Posebni dio s f'!C305+'Posebni dio s f'!C311+'Posebni dio s f'!C317+'Posebni dio s f'!C323+'Posebni dio s f'!C329+'Posebni dio s f'!C340+'Posebni dio s f'!C351+'Posebni dio s f'!C362+'Posebni dio s f'!C368+'Posebni dio s f'!C23+'Posebni dio s f'!C29+'Posebni dio s f'!C13+'Posebni dio s f'!C386+'Posebni dio s f'!C392+'Posebni dio s f'!C36</f>
        <v>9664751235.6200008</v>
      </c>
      <c r="F53" s="131">
        <f>'Posebni dio s f'!D269+'Posebni dio s f'!D275+'Posebni dio s f'!D281+'Posebni dio s f'!D287+'Posebni dio s f'!D293+'Posebni dio s f'!D299+'Posebni dio s f'!D305+'Posebni dio s f'!D311+'Posebni dio s f'!D317+'Posebni dio s f'!D323+'Posebni dio s f'!D329+'Posebni dio s f'!D340+'Posebni dio s f'!D351+'Posebni dio s f'!D362+'Posebni dio s f'!D368+'Posebni dio s f'!D23+'Posebni dio s f'!D29+'Posebni dio s f'!D13+'Posebni dio s f'!D386+'Posebni dio s f'!D392+'Posebni dio s f'!D36</f>
        <v>1282732926.6202135</v>
      </c>
      <c r="G53" s="131">
        <f>'Posebni dio s f'!E269+'Posebni dio s f'!E275+'Posebni dio s f'!E281+'Posebni dio s f'!E287+'Posebni dio s f'!E293+'Posebni dio s f'!E299+'Posebni dio s f'!E305+'Posebni dio s f'!E311+'Posebni dio s f'!E317+'Posebni dio s f'!E323+'Posebni dio s f'!E329+'Posebni dio s f'!E340+'Posebni dio s f'!E351+'Posebni dio s f'!E362+'Posebni dio s f'!E368+'Posebni dio s f'!E23+'Posebni dio s f'!E29+'Posebni dio s f'!E13+'Posebni dio s f'!E386+'Posebni dio s f'!E392+'Posebni dio s f'!E36</f>
        <v>2908066917</v>
      </c>
      <c r="H53" s="131">
        <f>'Posebni dio s f'!G269+'Posebni dio s f'!G275+'Posebni dio s f'!G281+'Posebni dio s f'!G287+'Posebni dio s f'!G293+'Posebni dio s f'!G299+'Posebni dio s f'!G305+'Posebni dio s f'!G311+'Posebni dio s f'!G317+'Posebni dio s f'!G323+'Posebni dio s f'!G329+'Posebni dio s f'!G340+'Posebni dio s f'!G351+'Posebni dio s f'!G362+'Posebni dio s f'!G368+'Posebni dio s f'!G23+'Posebni dio s f'!G29+'Posebni dio s f'!G13+'Posebni dio s f'!G386+'Posebni dio s f'!G392+'Posebni dio s f'!G36</f>
        <v>1451891466.3500001</v>
      </c>
      <c r="I53" s="135">
        <f t="shared" si="22"/>
        <v>113.18735460977767</v>
      </c>
      <c r="J53" s="162">
        <f t="shared" si="23"/>
        <v>49.926343092812679</v>
      </c>
    </row>
    <row r="54" spans="1:10" s="124" customFormat="1">
      <c r="A54" s="194"/>
      <c r="B54" s="195"/>
      <c r="C54" s="193">
        <v>21</v>
      </c>
      <c r="D54" s="44" t="s">
        <v>171</v>
      </c>
      <c r="E54" s="131">
        <f>'Posebni dio s f'!C334+'Posebni dio s f'!C345+'Posebni dio s f'!C356+'Posebni dio s f'!C374</f>
        <v>13533386176.720001</v>
      </c>
      <c r="F54" s="131">
        <f>'Posebni dio s f'!D334+'Posebni dio s f'!D345+'Posebni dio s f'!D356+'Posebni dio s f'!D374</f>
        <v>1796189020.7339571</v>
      </c>
      <c r="G54" s="131">
        <f>'Posebni dio s f'!E334+'Posebni dio s f'!E345+'Posebni dio s f'!E356+'Posebni dio s f'!E374</f>
        <v>4232498286</v>
      </c>
      <c r="H54" s="131">
        <f>'Posebni dio s f'!G334+'Posebni dio s f'!G345+'Posebni dio s f'!G356+'Posebni dio s f'!G374</f>
        <v>2028172906.0900002</v>
      </c>
      <c r="I54" s="135">
        <f t="shared" si="22"/>
        <v>112.91533812300278</v>
      </c>
      <c r="J54" s="162">
        <f t="shared" si="23"/>
        <v>47.919048491966713</v>
      </c>
    </row>
    <row r="55" spans="1:10" s="124" customFormat="1">
      <c r="A55" s="194"/>
      <c r="B55" s="195"/>
      <c r="C55" s="193">
        <v>43</v>
      </c>
      <c r="D55" s="44" t="s">
        <v>117</v>
      </c>
      <c r="E55" s="131">
        <f>'Posebni dio s f'!C380+'Posebni dio s f'!C401</f>
        <v>152199.63</v>
      </c>
      <c r="F55" s="131">
        <f>'Posebni dio s f'!D380+'Posebni dio s f'!D401</f>
        <v>20200.36233326697</v>
      </c>
      <c r="G55" s="131">
        <f>'Posebni dio s f'!E380+'Posebni dio s f'!E401</f>
        <v>3000</v>
      </c>
      <c r="H55" s="131">
        <f>'Posebni dio s f'!G380+'Posebni dio s f'!G401</f>
        <v>2999.87</v>
      </c>
      <c r="I55" s="135">
        <f t="shared" si="22"/>
        <v>14.850575205077702</v>
      </c>
      <c r="J55" s="162">
        <f t="shared" si="23"/>
        <v>99.995666666666665</v>
      </c>
    </row>
    <row r="56" spans="1:10" s="124" customFormat="1">
      <c r="A56" s="194"/>
      <c r="B56" s="192">
        <v>38</v>
      </c>
      <c r="C56" s="192"/>
      <c r="D56" s="43" t="s">
        <v>13</v>
      </c>
      <c r="E56" s="131">
        <f>E57</f>
        <v>0</v>
      </c>
      <c r="F56" s="122">
        <f>F57</f>
        <v>0</v>
      </c>
      <c r="G56" s="122">
        <f t="shared" ref="G56:H56" si="27">G57</f>
        <v>41000</v>
      </c>
      <c r="H56" s="122">
        <f t="shared" si="27"/>
        <v>0</v>
      </c>
      <c r="I56" s="132">
        <f t="shared" si="22"/>
        <v>0</v>
      </c>
      <c r="J56" s="161">
        <f t="shared" si="23"/>
        <v>0</v>
      </c>
    </row>
    <row r="57" spans="1:10" s="124" customFormat="1">
      <c r="A57" s="194"/>
      <c r="B57" s="197"/>
      <c r="C57" s="193">
        <v>21</v>
      </c>
      <c r="D57" s="44" t="s">
        <v>171</v>
      </c>
      <c r="E57" s="131">
        <f>'Posebni dio s f'!C88</f>
        <v>0</v>
      </c>
      <c r="F57" s="131">
        <f>'Posebni dio s f'!D88</f>
        <v>0</v>
      </c>
      <c r="G57" s="131">
        <f>'Posebni dio s f'!E88</f>
        <v>41000</v>
      </c>
      <c r="H57" s="131">
        <f>'Posebni dio s f'!G88</f>
        <v>0</v>
      </c>
      <c r="I57" s="135">
        <f t="shared" si="22"/>
        <v>0</v>
      </c>
      <c r="J57" s="162">
        <f t="shared" si="23"/>
        <v>0</v>
      </c>
    </row>
    <row r="58" spans="1:10" s="124" customFormat="1">
      <c r="A58" s="198">
        <v>4</v>
      </c>
      <c r="B58" s="199"/>
      <c r="C58" s="199"/>
      <c r="D58" s="45" t="s">
        <v>315</v>
      </c>
      <c r="E58" s="130">
        <f>E59+E63+E69</f>
        <v>34046300.229999997</v>
      </c>
      <c r="F58" s="130">
        <f t="shared" ref="F58:H58" si="28">F59+F63+F69</f>
        <v>4518720.5826531285</v>
      </c>
      <c r="G58" s="130">
        <f t="shared" si="28"/>
        <v>10945000</v>
      </c>
      <c r="H58" s="130">
        <f t="shared" si="28"/>
        <v>2099425.52</v>
      </c>
      <c r="I58" s="78">
        <f t="shared" si="22"/>
        <v>46.460618256846061</v>
      </c>
      <c r="J58" s="160">
        <f t="shared" si="23"/>
        <v>19.181594518044768</v>
      </c>
    </row>
    <row r="59" spans="1:10" s="124" customFormat="1">
      <c r="A59" s="192"/>
      <c r="B59" s="192">
        <v>41</v>
      </c>
      <c r="C59" s="192"/>
      <c r="D59" s="43" t="s">
        <v>137</v>
      </c>
      <c r="E59" s="131">
        <f>SUM(E60:E62)</f>
        <v>9052116.8499999996</v>
      </c>
      <c r="F59" s="131">
        <f t="shared" ref="F59:H59" si="29">SUM(F60:F62)</f>
        <v>1201422.3704293582</v>
      </c>
      <c r="G59" s="131">
        <f t="shared" si="29"/>
        <v>445000</v>
      </c>
      <c r="H59" s="131">
        <f t="shared" si="29"/>
        <v>252667.12</v>
      </c>
      <c r="I59" s="132">
        <f t="shared" si="22"/>
        <v>21.030665502732656</v>
      </c>
      <c r="J59" s="161">
        <f t="shared" si="23"/>
        <v>56.779128089887642</v>
      </c>
    </row>
    <row r="60" spans="1:10" s="124" customFormat="1">
      <c r="A60" s="192"/>
      <c r="B60" s="192"/>
      <c r="C60" s="193">
        <v>12</v>
      </c>
      <c r="D60" s="44" t="s">
        <v>70</v>
      </c>
      <c r="E60" s="137">
        <f>'Posebni dio s f'!C181</f>
        <v>729843.75</v>
      </c>
      <c r="F60" s="137">
        <f>'Posebni dio s f'!D181</f>
        <v>96866.91220386223</v>
      </c>
      <c r="G60" s="137">
        <f>'Posebni dio s f'!E181</f>
        <v>0</v>
      </c>
      <c r="H60" s="137">
        <f>'Posebni dio s f'!G181</f>
        <v>0</v>
      </c>
      <c r="I60" s="138">
        <f t="shared" si="22"/>
        <v>0</v>
      </c>
      <c r="J60" s="163">
        <f t="shared" si="23"/>
        <v>0</v>
      </c>
    </row>
    <row r="61" spans="1:10" s="124" customFormat="1">
      <c r="A61" s="192"/>
      <c r="B61" s="192"/>
      <c r="C61" s="193">
        <v>21</v>
      </c>
      <c r="D61" s="44" t="s">
        <v>171</v>
      </c>
      <c r="E61" s="137">
        <f>'Posebni dio s f'!C92+'Posebni dio s f'!C154</f>
        <v>4186491.85</v>
      </c>
      <c r="F61" s="137">
        <f>'Posebni dio s f'!D92+'Posebni dio s f'!D154</f>
        <v>555642.9557369434</v>
      </c>
      <c r="G61" s="137">
        <f>'Posebni dio s f'!E92+'Posebni dio s f'!E154</f>
        <v>445000</v>
      </c>
      <c r="H61" s="137">
        <f>'Posebni dio s f'!G92+'Posebni dio s f'!G154</f>
        <v>252667.12</v>
      </c>
      <c r="I61" s="138">
        <f t="shared" si="22"/>
        <v>45.472927784154173</v>
      </c>
      <c r="J61" s="163">
        <f t="shared" si="23"/>
        <v>56.779128089887642</v>
      </c>
    </row>
    <row r="62" spans="1:10" s="124" customFormat="1">
      <c r="A62" s="200"/>
      <c r="B62" s="200"/>
      <c r="C62" s="193">
        <v>561</v>
      </c>
      <c r="D62" s="44" t="s">
        <v>312</v>
      </c>
      <c r="E62" s="137">
        <f>'Posebni dio s f'!C206</f>
        <v>4135781.25</v>
      </c>
      <c r="F62" s="137">
        <f>'Posebni dio s f'!D206</f>
        <v>548912.50248855259</v>
      </c>
      <c r="G62" s="137">
        <f>'Posebni dio s f'!E206</f>
        <v>0</v>
      </c>
      <c r="H62" s="137">
        <f>'Posebni dio s f'!G206</f>
        <v>0</v>
      </c>
      <c r="I62" s="138">
        <f t="shared" si="22"/>
        <v>0</v>
      </c>
      <c r="J62" s="163">
        <f t="shared" si="23"/>
        <v>0</v>
      </c>
    </row>
    <row r="63" spans="1:10" s="124" customFormat="1">
      <c r="A63" s="200"/>
      <c r="B63" s="192">
        <v>42</v>
      </c>
      <c r="C63" s="192"/>
      <c r="D63" s="43" t="s">
        <v>103</v>
      </c>
      <c r="E63" s="139">
        <f>SUM(E64:E68)</f>
        <v>16338582.369999999</v>
      </c>
      <c r="F63" s="139">
        <f t="shared" ref="F63:H63" si="30">SUM(F64:F68)</f>
        <v>2168502.5376600968</v>
      </c>
      <c r="G63" s="139">
        <f t="shared" si="30"/>
        <v>3950000</v>
      </c>
      <c r="H63" s="139">
        <f t="shared" si="30"/>
        <v>1207803.3600000001</v>
      </c>
      <c r="I63" s="140">
        <f t="shared" si="22"/>
        <v>55.697576508407941</v>
      </c>
      <c r="J63" s="164">
        <f t="shared" si="23"/>
        <v>30.577300253164559</v>
      </c>
    </row>
    <row r="64" spans="1:10" s="124" customFormat="1">
      <c r="A64" s="200"/>
      <c r="B64" s="200"/>
      <c r="C64" s="193">
        <v>12</v>
      </c>
      <c r="D64" s="44" t="s">
        <v>70</v>
      </c>
      <c r="E64" s="139">
        <f>'Posebni dio s f'!C184</f>
        <v>81035.62</v>
      </c>
      <c r="F64" s="139">
        <f>'Posebni dio s f'!D184</f>
        <v>10755.275068020439</v>
      </c>
      <c r="G64" s="139">
        <f>'Posebni dio s f'!E184</f>
        <v>106000</v>
      </c>
      <c r="H64" s="139">
        <f>'Posebni dio s f'!G184</f>
        <v>0</v>
      </c>
      <c r="I64" s="140">
        <f t="shared" si="22"/>
        <v>0</v>
      </c>
      <c r="J64" s="164">
        <f t="shared" si="23"/>
        <v>0</v>
      </c>
    </row>
    <row r="65" spans="1:10" s="124" customFormat="1">
      <c r="A65" s="200"/>
      <c r="B65" s="200"/>
      <c r="C65" s="193">
        <v>21</v>
      </c>
      <c r="D65" s="44" t="s">
        <v>171</v>
      </c>
      <c r="E65" s="139">
        <f>'Posebni dio s f'!C95+'Posebni dio s f'!C157</f>
        <v>15798344.869999999</v>
      </c>
      <c r="F65" s="139">
        <f>'Posebni dio s f'!D95+'Posebni dio s f'!D157</f>
        <v>2096800.6994492002</v>
      </c>
      <c r="G65" s="139">
        <f>'Posebni dio s f'!E95+'Posebni dio s f'!E157</f>
        <v>3003000</v>
      </c>
      <c r="H65" s="139">
        <f>'Posebni dio s f'!G95+'Posebni dio s f'!G157</f>
        <v>967243.27</v>
      </c>
      <c r="I65" s="140">
        <f t="shared" si="22"/>
        <v>46.129480510669474</v>
      </c>
      <c r="J65" s="164">
        <f t="shared" si="23"/>
        <v>32.209233100233106</v>
      </c>
    </row>
    <row r="66" spans="1:10" s="124" customFormat="1">
      <c r="A66" s="200"/>
      <c r="B66" s="200"/>
      <c r="C66" s="193">
        <v>561</v>
      </c>
      <c r="D66" s="44" t="s">
        <v>312</v>
      </c>
      <c r="E66" s="139">
        <f>'Posebni dio s f'!C209</f>
        <v>459201.88</v>
      </c>
      <c r="F66" s="139">
        <f>'Posebni dio s f'!D209</f>
        <v>60946.563142876097</v>
      </c>
      <c r="G66" s="139">
        <f>'Posebni dio s f'!E209</f>
        <v>600000</v>
      </c>
      <c r="H66" s="139">
        <f>'Posebni dio s f'!G209</f>
        <v>0</v>
      </c>
      <c r="I66" s="140">
        <f t="shared" si="22"/>
        <v>0</v>
      </c>
      <c r="J66" s="164">
        <f t="shared" si="23"/>
        <v>0</v>
      </c>
    </row>
    <row r="67" spans="1:10" s="124" customFormat="1">
      <c r="A67" s="200"/>
      <c r="B67" s="200"/>
      <c r="C67" s="193">
        <v>581</v>
      </c>
      <c r="D67" s="44" t="s">
        <v>265</v>
      </c>
      <c r="E67" s="139">
        <f>'Posebni dio s f'!C225</f>
        <v>0</v>
      </c>
      <c r="F67" s="139">
        <f>'Posebni dio s f'!D225</f>
        <v>0</v>
      </c>
      <c r="G67" s="139">
        <f>'Posebni dio s f'!E225</f>
        <v>241000</v>
      </c>
      <c r="H67" s="139">
        <f>'Posebni dio s f'!G225</f>
        <v>240560.09</v>
      </c>
      <c r="I67" s="140">
        <f t="shared" si="22"/>
        <v>0</v>
      </c>
      <c r="J67" s="164">
        <f t="shared" si="23"/>
        <v>99.817464730290453</v>
      </c>
    </row>
    <row r="68" spans="1:10" s="124" customFormat="1" ht="25.5">
      <c r="A68" s="200"/>
      <c r="B68" s="200"/>
      <c r="C68" s="193">
        <v>71</v>
      </c>
      <c r="D68" s="18" t="s">
        <v>304</v>
      </c>
      <c r="E68" s="139">
        <f>'Posebni dio s f'!C129</f>
        <v>0</v>
      </c>
      <c r="F68" s="139">
        <f>'Posebni dio s f'!D129</f>
        <v>0</v>
      </c>
      <c r="G68" s="139">
        <f>'Posebni dio s f'!E129</f>
        <v>0</v>
      </c>
      <c r="H68" s="139">
        <f>'Posebni dio s f'!G129</f>
        <v>0</v>
      </c>
      <c r="I68" s="140">
        <f t="shared" si="22"/>
        <v>0</v>
      </c>
      <c r="J68" s="164">
        <f t="shared" si="23"/>
        <v>0</v>
      </c>
    </row>
    <row r="69" spans="1:10" s="124" customFormat="1">
      <c r="A69" s="200"/>
      <c r="B69" s="192">
        <v>45</v>
      </c>
      <c r="C69" s="192"/>
      <c r="D69" s="43" t="s">
        <v>127</v>
      </c>
      <c r="E69" s="139">
        <f>SUM(E70:E71)</f>
        <v>8655601.0099999998</v>
      </c>
      <c r="F69" s="141">
        <f>SUM(F70:F71)</f>
        <v>1148795.6745636736</v>
      </c>
      <c r="G69" s="141">
        <f t="shared" ref="G69:H69" si="31">SUM(G70:G71)</f>
        <v>6550000</v>
      </c>
      <c r="H69" s="141">
        <f t="shared" si="31"/>
        <v>638955.04</v>
      </c>
      <c r="I69" s="142">
        <f t="shared" si="22"/>
        <v>55.619554821416159</v>
      </c>
      <c r="J69" s="165">
        <f t="shared" si="23"/>
        <v>9.7550387786259538</v>
      </c>
    </row>
    <row r="70" spans="1:10" s="124" customFormat="1">
      <c r="A70" s="200"/>
      <c r="B70" s="200"/>
      <c r="C70" s="193">
        <v>21</v>
      </c>
      <c r="D70" s="44" t="s">
        <v>171</v>
      </c>
      <c r="E70" s="139">
        <f>'Posebni dio s f'!C135</f>
        <v>8099442.21</v>
      </c>
      <c r="F70" s="139">
        <f>'Posebni dio s f'!D135</f>
        <v>1074980.7167031653</v>
      </c>
      <c r="G70" s="139">
        <f>'Posebni dio s f'!E135</f>
        <v>4300000</v>
      </c>
      <c r="H70" s="139">
        <f>'Posebni dio s f'!G135</f>
        <v>638955.04</v>
      </c>
      <c r="I70" s="140">
        <f t="shared" si="22"/>
        <v>59.438744348791403</v>
      </c>
      <c r="J70" s="164">
        <f t="shared" si="23"/>
        <v>14.859419534883722</v>
      </c>
    </row>
    <row r="71" spans="1:10" s="124" customFormat="1" ht="25.5">
      <c r="A71" s="200"/>
      <c r="B71" s="200"/>
      <c r="C71" s="193">
        <v>71</v>
      </c>
      <c r="D71" s="18" t="s">
        <v>304</v>
      </c>
      <c r="E71" s="139">
        <f>'Posebni dio s f'!C140</f>
        <v>556158.80000000005</v>
      </c>
      <c r="F71" s="139">
        <f>'Posebni dio s f'!D140</f>
        <v>73814.957860508337</v>
      </c>
      <c r="G71" s="139">
        <f>'Posebni dio s f'!E140</f>
        <v>2250000</v>
      </c>
      <c r="H71" s="139">
        <f>'Posebni dio s f'!G140</f>
        <v>0</v>
      </c>
      <c r="I71" s="140">
        <f t="shared" si="22"/>
        <v>0</v>
      </c>
      <c r="J71" s="164">
        <f t="shared" si="23"/>
        <v>0</v>
      </c>
    </row>
    <row r="72" spans="1:10" s="124" customFormat="1">
      <c r="A72" s="197"/>
      <c r="B72" s="197"/>
      <c r="C72" s="197"/>
    </row>
    <row r="73" spans="1:10">
      <c r="E73" s="35">
        <f>E34+E58</f>
        <v>23466291444.150005</v>
      </c>
      <c r="F73" s="35">
        <f>F34+F58</f>
        <v>3114512103.5436988</v>
      </c>
      <c r="G73" s="35">
        <f>G34+G58</f>
        <v>7229385106</v>
      </c>
      <c r="H73" s="35">
        <f>H34+H58</f>
        <v>3518076734.3000002</v>
      </c>
      <c r="I73" s="35"/>
      <c r="J73" s="35"/>
    </row>
    <row r="74" spans="1:10">
      <c r="E74" s="35">
        <f>'Posebni dio s f'!C5</f>
        <v>23466291444.150002</v>
      </c>
      <c r="F74" s="35">
        <f>'Posebni dio s f'!D5</f>
        <v>3114512103.5436983</v>
      </c>
      <c r="G74" s="35">
        <f>'Posebni dio s f'!E5</f>
        <v>7229385106</v>
      </c>
      <c r="H74" s="35">
        <f>'Posebni dio s f'!G5</f>
        <v>3518076734.3000007</v>
      </c>
      <c r="I74" s="35"/>
      <c r="J74" s="35"/>
    </row>
    <row r="75" spans="1:10">
      <c r="E75" s="35">
        <f>E74-E73</f>
        <v>0</v>
      </c>
      <c r="F75" s="35">
        <f t="shared" ref="F75:H75" si="32">F74-F73</f>
        <v>0</v>
      </c>
      <c r="G75" s="35">
        <f t="shared" si="32"/>
        <v>0</v>
      </c>
      <c r="H75" s="35">
        <f t="shared" si="32"/>
        <v>0</v>
      </c>
      <c r="I75" s="35"/>
      <c r="J75" s="35"/>
    </row>
    <row r="84" spans="13:17">
      <c r="M84" s="133"/>
      <c r="N84" s="134" t="s">
        <v>338</v>
      </c>
      <c r="O84" s="133"/>
      <c r="P84" s="133"/>
      <c r="Q84" s="133"/>
    </row>
    <row r="85" spans="13:17">
      <c r="M85" s="133"/>
      <c r="N85" s="133"/>
      <c r="O85" s="133"/>
      <c r="P85" s="133"/>
      <c r="Q85" s="133"/>
    </row>
    <row r="86" spans="13:17">
      <c r="M86" s="133">
        <v>11</v>
      </c>
      <c r="N86" s="136">
        <f>E49+E53</f>
        <v>9673934118.9800014</v>
      </c>
      <c r="O86" s="136">
        <f>F49+F53</f>
        <v>1283951704.6890967</v>
      </c>
      <c r="P86" s="136">
        <f>G49+G53</f>
        <v>2910384917</v>
      </c>
      <c r="Q86" s="136">
        <f>H49+H53</f>
        <v>1453125064.97</v>
      </c>
    </row>
    <row r="87" spans="13:17">
      <c r="M87" s="133">
        <v>12</v>
      </c>
      <c r="N87" s="136">
        <f>E36+E41+E60+E64</f>
        <v>907026.94000000006</v>
      </c>
      <c r="O87" s="136">
        <f>F36+F41+F60+F64</f>
        <v>120383.16278452451</v>
      </c>
      <c r="P87" s="136">
        <f>G36+G41+G60+G64</f>
        <v>212600</v>
      </c>
      <c r="Q87" s="136">
        <f>H36+H41+H60+H64</f>
        <v>4499.6400000000003</v>
      </c>
    </row>
    <row r="88" spans="13:17">
      <c r="M88" s="133">
        <v>21</v>
      </c>
      <c r="N88" s="136">
        <f>E37+E42+E50+E54+E57+E61+E65+E70</f>
        <v>13785046435.140001</v>
      </c>
      <c r="O88" s="136">
        <f>F37+F42+F50+F54+F57+F61+F65+F70</f>
        <v>1829590076.9978101</v>
      </c>
      <c r="P88" s="136">
        <f>G37+G42+G50+G54+G57+G61+G65+G70</f>
        <v>4313464286</v>
      </c>
      <c r="Q88" s="136">
        <f>H37+H42+H50+H54+H57+H61+H65+H70</f>
        <v>2064314033.1299999</v>
      </c>
    </row>
    <row r="89" spans="13:17">
      <c r="M89" s="133">
        <v>43</v>
      </c>
      <c r="N89" s="136">
        <f>E38+E44+E55+E51</f>
        <v>331239.08999999997</v>
      </c>
      <c r="O89" s="136">
        <f>F38+F44+F55+F51</f>
        <v>43962.982281505072</v>
      </c>
      <c r="P89" s="136">
        <f>G38+G44+G55+G51</f>
        <v>44000</v>
      </c>
      <c r="Q89" s="136">
        <f>H38+H44+H55+H51</f>
        <v>23855.14</v>
      </c>
    </row>
    <row r="90" spans="13:17">
      <c r="M90" s="133">
        <v>51</v>
      </c>
      <c r="N90" s="136">
        <f>E45</f>
        <v>0</v>
      </c>
      <c r="O90" s="136">
        <f>F45</f>
        <v>0</v>
      </c>
      <c r="P90" s="136">
        <f>G45</f>
        <v>1000</v>
      </c>
      <c r="Q90" s="136">
        <f>H45</f>
        <v>1006.94</v>
      </c>
    </row>
    <row r="91" spans="13:17">
      <c r="M91" s="133">
        <v>561</v>
      </c>
      <c r="N91" s="136">
        <f>E39+E46+E62+E66</f>
        <v>5139819.17</v>
      </c>
      <c r="O91" s="136">
        <f>F39+F46+F62+F66</f>
        <v>682171.23498573224</v>
      </c>
      <c r="P91" s="136">
        <f>G39+G46+G62+G66</f>
        <v>1142043</v>
      </c>
      <c r="Q91" s="136">
        <f>H39+H46+H62+H66</f>
        <v>25497.98</v>
      </c>
    </row>
    <row r="92" spans="13:17">
      <c r="M92" s="133">
        <v>581</v>
      </c>
      <c r="N92" s="136">
        <f>E47+E67</f>
        <v>373875</v>
      </c>
      <c r="O92" s="136">
        <f>F47+F67</f>
        <v>49621.73999601831</v>
      </c>
      <c r="P92" s="136">
        <f>G47+G67</f>
        <v>1706260</v>
      </c>
      <c r="Q92" s="136">
        <f>H47+H67</f>
        <v>582480.57999999996</v>
      </c>
    </row>
    <row r="93" spans="13:17">
      <c r="M93" s="133">
        <v>71</v>
      </c>
      <c r="N93" s="136">
        <f>E68+E71</f>
        <v>556158.80000000005</v>
      </c>
      <c r="O93" s="136">
        <f>F68+F71</f>
        <v>73814.957860508337</v>
      </c>
      <c r="P93" s="136">
        <f>G68+G71</f>
        <v>2250000</v>
      </c>
      <c r="Q93" s="136">
        <f>H68+H71</f>
        <v>0</v>
      </c>
    </row>
    <row r="94" spans="13:17">
      <c r="M94" s="133"/>
      <c r="N94" s="136">
        <f>SUM(N86:N93)</f>
        <v>23466288673.120003</v>
      </c>
      <c r="O94" s="136">
        <f t="shared" ref="O94:Q94" si="33">SUM(O86:O93)</f>
        <v>3114511735.7648153</v>
      </c>
      <c r="P94" s="136">
        <f t="shared" si="33"/>
        <v>7229205106</v>
      </c>
      <c r="Q94" s="136">
        <f t="shared" si="33"/>
        <v>3518076438.3799996</v>
      </c>
    </row>
    <row r="95" spans="13:17">
      <c r="M95" s="133"/>
      <c r="N95" s="133"/>
      <c r="O95" s="133"/>
      <c r="P95" s="133"/>
      <c r="Q95" s="133"/>
    </row>
    <row r="96" spans="13:17">
      <c r="M96" s="133">
        <v>11</v>
      </c>
      <c r="N96" s="136">
        <f>N86-'Račun pr. i ras.-izvori fin.'!B23</f>
        <v>0</v>
      </c>
      <c r="O96" s="136">
        <f>O86-'Račun pr. i ras.-izvori fin.'!C23</f>
        <v>0</v>
      </c>
      <c r="P96" s="136">
        <f>P86-'Račun pr. i ras.-izvori fin.'!D23</f>
        <v>0</v>
      </c>
      <c r="Q96" s="136">
        <f>Q86-'Račun pr. i ras.-izvori fin.'!F23</f>
        <v>0</v>
      </c>
    </row>
    <row r="97" spans="13:17">
      <c r="M97" s="133">
        <v>12</v>
      </c>
      <c r="N97" s="136">
        <f>N87-'Račun pr. i ras.-izvori fin.'!B24</f>
        <v>0</v>
      </c>
      <c r="O97" s="136">
        <f>O87-'Račun pr. i ras.-izvori fin.'!C24</f>
        <v>0</v>
      </c>
      <c r="P97" s="136">
        <f>P87-'Račun pr. i ras.-izvori fin.'!D24</f>
        <v>0</v>
      </c>
      <c r="Q97" s="136">
        <f>Q87-'Račun pr. i ras.-izvori fin.'!F24</f>
        <v>0</v>
      </c>
    </row>
    <row r="98" spans="13:17">
      <c r="M98" s="133">
        <v>21</v>
      </c>
      <c r="N98" s="136">
        <f>N88-'Račun pr. i ras.-izvori fin.'!B26</f>
        <v>0</v>
      </c>
      <c r="O98" s="136">
        <f>O88-'Račun pr. i ras.-izvori fin.'!C26</f>
        <v>0</v>
      </c>
      <c r="P98" s="136">
        <f>P88-'Račun pr. i ras.-izvori fin.'!D26</f>
        <v>0</v>
      </c>
      <c r="Q98" s="136">
        <f>Q88-'Račun pr. i ras.-izvori fin.'!F26</f>
        <v>0</v>
      </c>
    </row>
    <row r="99" spans="13:17">
      <c r="M99" s="133">
        <v>43</v>
      </c>
      <c r="N99" s="136">
        <f>N89-'Račun pr. i ras.-izvori fin.'!B30</f>
        <v>0</v>
      </c>
      <c r="O99" s="136">
        <f>O89-'Račun pr. i ras.-izvori fin.'!C30</f>
        <v>0</v>
      </c>
      <c r="P99" s="136">
        <f>P89-'Račun pr. i ras.-izvori fin.'!D30</f>
        <v>0</v>
      </c>
      <c r="Q99" s="136">
        <f>Q89-'Račun pr. i ras.-izvori fin.'!F30</f>
        <v>0</v>
      </c>
    </row>
    <row r="100" spans="13:17">
      <c r="M100" s="133"/>
      <c r="N100" s="136">
        <f>N90-'Račun pr. i ras.-izvori fin.'!B32</f>
        <v>0</v>
      </c>
      <c r="O100" s="136">
        <f>O90-'Račun pr. i ras.-izvori fin.'!C32</f>
        <v>0</v>
      </c>
      <c r="P100" s="136">
        <f>P90-'Račun pr. i ras.-izvori fin.'!D32</f>
        <v>0</v>
      </c>
      <c r="Q100" s="136">
        <f>Q90-'Račun pr. i ras.-izvori fin.'!F32</f>
        <v>0</v>
      </c>
    </row>
    <row r="101" spans="13:17">
      <c r="M101" s="133">
        <v>561</v>
      </c>
      <c r="N101" s="136">
        <f>N91-'Račun pr. i ras.-izvori fin.'!B33</f>
        <v>0</v>
      </c>
      <c r="O101" s="136">
        <f>O91-'Račun pr. i ras.-izvori fin.'!C33</f>
        <v>0</v>
      </c>
      <c r="P101" s="136">
        <f>P91-'Račun pr. i ras.-izvori fin.'!D33</f>
        <v>0</v>
      </c>
      <c r="Q101" s="136">
        <f>Q91-'Račun pr. i ras.-izvori fin.'!F33</f>
        <v>0</v>
      </c>
    </row>
    <row r="102" spans="13:17">
      <c r="M102" s="133"/>
      <c r="N102" s="136">
        <f>N92-'Račun pr. i ras.-izvori fin.'!B34</f>
        <v>0</v>
      </c>
      <c r="O102" s="136">
        <f>O92-'Račun pr. i ras.-izvori fin.'!C34</f>
        <v>0</v>
      </c>
      <c r="P102" s="136">
        <f>P92-'Račun pr. i ras.-izvori fin.'!D34</f>
        <v>0</v>
      </c>
      <c r="Q102" s="136">
        <f>Q92-'Račun pr. i ras.-izvori fin.'!F34</f>
        <v>0</v>
      </c>
    </row>
    <row r="103" spans="13:17">
      <c r="M103" s="133"/>
      <c r="N103" s="136">
        <f>N93-'Račun pr. i ras.-izvori fin.'!B36</f>
        <v>0</v>
      </c>
      <c r="O103" s="136">
        <f>O93-'Račun pr. i ras.-izvori fin.'!C36</f>
        <v>0</v>
      </c>
      <c r="P103" s="136">
        <f>P93-'Račun pr. i ras.-izvori fin.'!D36</f>
        <v>0</v>
      </c>
      <c r="Q103" s="136">
        <f>Q93-'Račun pr. i ras.-izvori fin.'!F36</f>
        <v>0</v>
      </c>
    </row>
  </sheetData>
  <mergeCells count="6">
    <mergeCell ref="A33:D33"/>
    <mergeCell ref="A4:J4"/>
    <mergeCell ref="A3:J3"/>
    <mergeCell ref="A30:J30"/>
    <mergeCell ref="A1:J1"/>
    <mergeCell ref="A7:D7"/>
  </mergeCells>
  <pageMargins left="0.7" right="0.7" top="0.75" bottom="0.75" header="0.3" footer="0.3"/>
  <pageSetup paperSize="9" scale="69" orientation="landscape" r:id="rId1"/>
  <rowBreaks count="1" manualBreakCount="1">
    <brk id="29" max="16383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N250"/>
  <sheetViews>
    <sheetView topLeftCell="A4" zoomScaleNormal="100" workbookViewId="0">
      <selection activeCell="M25" sqref="M25"/>
    </sheetView>
  </sheetViews>
  <sheetFormatPr defaultRowHeight="12.75"/>
  <cols>
    <col min="1" max="1" width="7.42578125" style="201" bestFit="1" customWidth="1"/>
    <col min="2" max="2" width="12.5703125" style="201" customWidth="1"/>
    <col min="3" max="3" width="5.42578125" style="201" bestFit="1" customWidth="1"/>
    <col min="4" max="4" width="52.28515625" style="38" customWidth="1"/>
    <col min="5" max="5" width="14.42578125" style="38" hidden="1" customWidth="1"/>
    <col min="6" max="6" width="14.140625" style="38" bestFit="1" customWidth="1"/>
    <col min="7" max="7" width="13.42578125" style="38" bestFit="1" customWidth="1"/>
    <col min="8" max="8" width="13.42578125" style="38" customWidth="1"/>
    <col min="9" max="9" width="13.42578125" style="38" bestFit="1" customWidth="1"/>
    <col min="10" max="10" width="8.85546875" style="38" customWidth="1"/>
    <col min="11" max="11" width="8.85546875" style="38" bestFit="1" customWidth="1"/>
    <col min="12" max="12" width="9.140625" style="38"/>
    <col min="13" max="13" width="12.7109375" style="38" bestFit="1" customWidth="1"/>
    <col min="14" max="14" width="13.85546875" style="38" bestFit="1" customWidth="1"/>
    <col min="15" max="17" width="13.42578125" style="38" bestFit="1" customWidth="1"/>
    <col min="18" max="259" width="9.140625" style="38"/>
    <col min="260" max="260" width="37.7109375" style="38" customWidth="1"/>
    <col min="261" max="261" width="19" style="38" customWidth="1"/>
    <col min="262" max="262" width="18.42578125" style="38" customWidth="1"/>
    <col min="263" max="263" width="16.85546875" style="38" customWidth="1"/>
    <col min="264" max="264" width="20.28515625" style="38" customWidth="1"/>
    <col min="265" max="267" width="18.140625" style="38" customWidth="1"/>
    <col min="268" max="515" width="9.140625" style="38"/>
    <col min="516" max="516" width="37.7109375" style="38" customWidth="1"/>
    <col min="517" max="517" width="19" style="38" customWidth="1"/>
    <col min="518" max="518" width="18.42578125" style="38" customWidth="1"/>
    <col min="519" max="519" width="16.85546875" style="38" customWidth="1"/>
    <col min="520" max="520" width="20.28515625" style="38" customWidth="1"/>
    <col min="521" max="523" width="18.140625" style="38" customWidth="1"/>
    <col min="524" max="771" width="9.140625" style="38"/>
    <col min="772" max="772" width="37.7109375" style="38" customWidth="1"/>
    <col min="773" max="773" width="19" style="38" customWidth="1"/>
    <col min="774" max="774" width="18.42578125" style="38" customWidth="1"/>
    <col min="775" max="775" width="16.85546875" style="38" customWidth="1"/>
    <col min="776" max="776" width="20.28515625" style="38" customWidth="1"/>
    <col min="777" max="779" width="18.140625" style="38" customWidth="1"/>
    <col min="780" max="1027" width="9.140625" style="38"/>
    <col min="1028" max="1028" width="37.7109375" style="38" customWidth="1"/>
    <col min="1029" max="1029" width="19" style="38" customWidth="1"/>
    <col min="1030" max="1030" width="18.42578125" style="38" customWidth="1"/>
    <col min="1031" max="1031" width="16.85546875" style="38" customWidth="1"/>
    <col min="1032" max="1032" width="20.28515625" style="38" customWidth="1"/>
    <col min="1033" max="1035" width="18.140625" style="38" customWidth="1"/>
    <col min="1036" max="1283" width="9.140625" style="38"/>
    <col min="1284" max="1284" width="37.7109375" style="38" customWidth="1"/>
    <col min="1285" max="1285" width="19" style="38" customWidth="1"/>
    <col min="1286" max="1286" width="18.42578125" style="38" customWidth="1"/>
    <col min="1287" max="1287" width="16.85546875" style="38" customWidth="1"/>
    <col min="1288" max="1288" width="20.28515625" style="38" customWidth="1"/>
    <col min="1289" max="1291" width="18.140625" style="38" customWidth="1"/>
    <col min="1292" max="1539" width="9.140625" style="38"/>
    <col min="1540" max="1540" width="37.7109375" style="38" customWidth="1"/>
    <col min="1541" max="1541" width="19" style="38" customWidth="1"/>
    <col min="1542" max="1542" width="18.42578125" style="38" customWidth="1"/>
    <col min="1543" max="1543" width="16.85546875" style="38" customWidth="1"/>
    <col min="1544" max="1544" width="20.28515625" style="38" customWidth="1"/>
    <col min="1545" max="1547" width="18.140625" style="38" customWidth="1"/>
    <col min="1548" max="1795" width="9.140625" style="38"/>
    <col min="1796" max="1796" width="37.7109375" style="38" customWidth="1"/>
    <col min="1797" max="1797" width="19" style="38" customWidth="1"/>
    <col min="1798" max="1798" width="18.42578125" style="38" customWidth="1"/>
    <col min="1799" max="1799" width="16.85546875" style="38" customWidth="1"/>
    <col min="1800" max="1800" width="20.28515625" style="38" customWidth="1"/>
    <col min="1801" max="1803" width="18.140625" style="38" customWidth="1"/>
    <col min="1804" max="2051" width="9.140625" style="38"/>
    <col min="2052" max="2052" width="37.7109375" style="38" customWidth="1"/>
    <col min="2053" max="2053" width="19" style="38" customWidth="1"/>
    <col min="2054" max="2054" width="18.42578125" style="38" customWidth="1"/>
    <col min="2055" max="2055" width="16.85546875" style="38" customWidth="1"/>
    <col min="2056" max="2056" width="20.28515625" style="38" customWidth="1"/>
    <col min="2057" max="2059" width="18.140625" style="38" customWidth="1"/>
    <col min="2060" max="2307" width="9.140625" style="38"/>
    <col min="2308" max="2308" width="37.7109375" style="38" customWidth="1"/>
    <col min="2309" max="2309" width="19" style="38" customWidth="1"/>
    <col min="2310" max="2310" width="18.42578125" style="38" customWidth="1"/>
    <col min="2311" max="2311" width="16.85546875" style="38" customWidth="1"/>
    <col min="2312" max="2312" width="20.28515625" style="38" customWidth="1"/>
    <col min="2313" max="2315" width="18.140625" style="38" customWidth="1"/>
    <col min="2316" max="2563" width="9.140625" style="38"/>
    <col min="2564" max="2564" width="37.7109375" style="38" customWidth="1"/>
    <col min="2565" max="2565" width="19" style="38" customWidth="1"/>
    <col min="2566" max="2566" width="18.42578125" style="38" customWidth="1"/>
    <col min="2567" max="2567" width="16.85546875" style="38" customWidth="1"/>
    <col min="2568" max="2568" width="20.28515625" style="38" customWidth="1"/>
    <col min="2569" max="2571" width="18.140625" style="38" customWidth="1"/>
    <col min="2572" max="2819" width="9.140625" style="38"/>
    <col min="2820" max="2820" width="37.7109375" style="38" customWidth="1"/>
    <col min="2821" max="2821" width="19" style="38" customWidth="1"/>
    <col min="2822" max="2822" width="18.42578125" style="38" customWidth="1"/>
    <col min="2823" max="2823" width="16.85546875" style="38" customWidth="1"/>
    <col min="2824" max="2824" width="20.28515625" style="38" customWidth="1"/>
    <col min="2825" max="2827" width="18.140625" style="38" customWidth="1"/>
    <col min="2828" max="3075" width="9.140625" style="38"/>
    <col min="3076" max="3076" width="37.7109375" style="38" customWidth="1"/>
    <col min="3077" max="3077" width="19" style="38" customWidth="1"/>
    <col min="3078" max="3078" width="18.42578125" style="38" customWidth="1"/>
    <col min="3079" max="3079" width="16.85546875" style="38" customWidth="1"/>
    <col min="3080" max="3080" width="20.28515625" style="38" customWidth="1"/>
    <col min="3081" max="3083" width="18.140625" style="38" customWidth="1"/>
    <col min="3084" max="3331" width="9.140625" style="38"/>
    <col min="3332" max="3332" width="37.7109375" style="38" customWidth="1"/>
    <col min="3333" max="3333" width="19" style="38" customWidth="1"/>
    <col min="3334" max="3334" width="18.42578125" style="38" customWidth="1"/>
    <col min="3335" max="3335" width="16.85546875" style="38" customWidth="1"/>
    <col min="3336" max="3336" width="20.28515625" style="38" customWidth="1"/>
    <col min="3337" max="3339" width="18.140625" style="38" customWidth="1"/>
    <col min="3340" max="3587" width="9.140625" style="38"/>
    <col min="3588" max="3588" width="37.7109375" style="38" customWidth="1"/>
    <col min="3589" max="3589" width="19" style="38" customWidth="1"/>
    <col min="3590" max="3590" width="18.42578125" style="38" customWidth="1"/>
    <col min="3591" max="3591" width="16.85546875" style="38" customWidth="1"/>
    <col min="3592" max="3592" width="20.28515625" style="38" customWidth="1"/>
    <col min="3593" max="3595" width="18.140625" style="38" customWidth="1"/>
    <col min="3596" max="3843" width="9.140625" style="38"/>
    <col min="3844" max="3844" width="37.7109375" style="38" customWidth="1"/>
    <col min="3845" max="3845" width="19" style="38" customWidth="1"/>
    <col min="3846" max="3846" width="18.42578125" style="38" customWidth="1"/>
    <col min="3847" max="3847" width="16.85546875" style="38" customWidth="1"/>
    <col min="3848" max="3848" width="20.28515625" style="38" customWidth="1"/>
    <col min="3849" max="3851" width="18.140625" style="38" customWidth="1"/>
    <col min="3852" max="4099" width="9.140625" style="38"/>
    <col min="4100" max="4100" width="37.7109375" style="38" customWidth="1"/>
    <col min="4101" max="4101" width="19" style="38" customWidth="1"/>
    <col min="4102" max="4102" width="18.42578125" style="38" customWidth="1"/>
    <col min="4103" max="4103" width="16.85546875" style="38" customWidth="1"/>
    <col min="4104" max="4104" width="20.28515625" style="38" customWidth="1"/>
    <col min="4105" max="4107" width="18.140625" style="38" customWidth="1"/>
    <col min="4108" max="4355" width="9.140625" style="38"/>
    <col min="4356" max="4356" width="37.7109375" style="38" customWidth="1"/>
    <col min="4357" max="4357" width="19" style="38" customWidth="1"/>
    <col min="4358" max="4358" width="18.42578125" style="38" customWidth="1"/>
    <col min="4359" max="4359" width="16.85546875" style="38" customWidth="1"/>
    <col min="4360" max="4360" width="20.28515625" style="38" customWidth="1"/>
    <col min="4361" max="4363" width="18.140625" style="38" customWidth="1"/>
    <col min="4364" max="4611" width="9.140625" style="38"/>
    <col min="4612" max="4612" width="37.7109375" style="38" customWidth="1"/>
    <col min="4613" max="4613" width="19" style="38" customWidth="1"/>
    <col min="4614" max="4614" width="18.42578125" style="38" customWidth="1"/>
    <col min="4615" max="4615" width="16.85546875" style="38" customWidth="1"/>
    <col min="4616" max="4616" width="20.28515625" style="38" customWidth="1"/>
    <col min="4617" max="4619" width="18.140625" style="38" customWidth="1"/>
    <col min="4620" max="4867" width="9.140625" style="38"/>
    <col min="4868" max="4868" width="37.7109375" style="38" customWidth="1"/>
    <col min="4869" max="4869" width="19" style="38" customWidth="1"/>
    <col min="4870" max="4870" width="18.42578125" style="38" customWidth="1"/>
    <col min="4871" max="4871" width="16.85546875" style="38" customWidth="1"/>
    <col min="4872" max="4872" width="20.28515625" style="38" customWidth="1"/>
    <col min="4873" max="4875" width="18.140625" style="38" customWidth="1"/>
    <col min="4876" max="5123" width="9.140625" style="38"/>
    <col min="5124" max="5124" width="37.7109375" style="38" customWidth="1"/>
    <col min="5125" max="5125" width="19" style="38" customWidth="1"/>
    <col min="5126" max="5126" width="18.42578125" style="38" customWidth="1"/>
    <col min="5127" max="5127" width="16.85546875" style="38" customWidth="1"/>
    <col min="5128" max="5128" width="20.28515625" style="38" customWidth="1"/>
    <col min="5129" max="5131" width="18.140625" style="38" customWidth="1"/>
    <col min="5132" max="5379" width="9.140625" style="38"/>
    <col min="5380" max="5380" width="37.7109375" style="38" customWidth="1"/>
    <col min="5381" max="5381" width="19" style="38" customWidth="1"/>
    <col min="5382" max="5382" width="18.42578125" style="38" customWidth="1"/>
    <col min="5383" max="5383" width="16.85546875" style="38" customWidth="1"/>
    <col min="5384" max="5384" width="20.28515625" style="38" customWidth="1"/>
    <col min="5385" max="5387" width="18.140625" style="38" customWidth="1"/>
    <col min="5388" max="5635" width="9.140625" style="38"/>
    <col min="5636" max="5636" width="37.7109375" style="38" customWidth="1"/>
    <col min="5637" max="5637" width="19" style="38" customWidth="1"/>
    <col min="5638" max="5638" width="18.42578125" style="38" customWidth="1"/>
    <col min="5639" max="5639" width="16.85546875" style="38" customWidth="1"/>
    <col min="5640" max="5640" width="20.28515625" style="38" customWidth="1"/>
    <col min="5641" max="5643" width="18.140625" style="38" customWidth="1"/>
    <col min="5644" max="5891" width="9.140625" style="38"/>
    <col min="5892" max="5892" width="37.7109375" style="38" customWidth="1"/>
    <col min="5893" max="5893" width="19" style="38" customWidth="1"/>
    <col min="5894" max="5894" width="18.42578125" style="38" customWidth="1"/>
    <col min="5895" max="5895" width="16.85546875" style="38" customWidth="1"/>
    <col min="5896" max="5896" width="20.28515625" style="38" customWidth="1"/>
    <col min="5897" max="5899" width="18.140625" style="38" customWidth="1"/>
    <col min="5900" max="6147" width="9.140625" style="38"/>
    <col min="6148" max="6148" width="37.7109375" style="38" customWidth="1"/>
    <col min="6149" max="6149" width="19" style="38" customWidth="1"/>
    <col min="6150" max="6150" width="18.42578125" style="38" customWidth="1"/>
    <col min="6151" max="6151" width="16.85546875" style="38" customWidth="1"/>
    <col min="6152" max="6152" width="20.28515625" style="38" customWidth="1"/>
    <col min="6153" max="6155" width="18.140625" style="38" customWidth="1"/>
    <col min="6156" max="6403" width="9.140625" style="38"/>
    <col min="6404" max="6404" width="37.7109375" style="38" customWidth="1"/>
    <col min="6405" max="6405" width="19" style="38" customWidth="1"/>
    <col min="6406" max="6406" width="18.42578125" style="38" customWidth="1"/>
    <col min="6407" max="6407" width="16.85546875" style="38" customWidth="1"/>
    <col min="6408" max="6408" width="20.28515625" style="38" customWidth="1"/>
    <col min="6409" max="6411" width="18.140625" style="38" customWidth="1"/>
    <col min="6412" max="6659" width="9.140625" style="38"/>
    <col min="6660" max="6660" width="37.7109375" style="38" customWidth="1"/>
    <col min="6661" max="6661" width="19" style="38" customWidth="1"/>
    <col min="6662" max="6662" width="18.42578125" style="38" customWidth="1"/>
    <col min="6663" max="6663" width="16.85546875" style="38" customWidth="1"/>
    <col min="6664" max="6664" width="20.28515625" style="38" customWidth="1"/>
    <col min="6665" max="6667" width="18.140625" style="38" customWidth="1"/>
    <col min="6668" max="6915" width="9.140625" style="38"/>
    <col min="6916" max="6916" width="37.7109375" style="38" customWidth="1"/>
    <col min="6917" max="6917" width="19" style="38" customWidth="1"/>
    <col min="6918" max="6918" width="18.42578125" style="38" customWidth="1"/>
    <col min="6919" max="6919" width="16.85546875" style="38" customWidth="1"/>
    <col min="6920" max="6920" width="20.28515625" style="38" customWidth="1"/>
    <col min="6921" max="6923" width="18.140625" style="38" customWidth="1"/>
    <col min="6924" max="7171" width="9.140625" style="38"/>
    <col min="7172" max="7172" width="37.7109375" style="38" customWidth="1"/>
    <col min="7173" max="7173" width="19" style="38" customWidth="1"/>
    <col min="7174" max="7174" width="18.42578125" style="38" customWidth="1"/>
    <col min="7175" max="7175" width="16.85546875" style="38" customWidth="1"/>
    <col min="7176" max="7176" width="20.28515625" style="38" customWidth="1"/>
    <col min="7177" max="7179" width="18.140625" style="38" customWidth="1"/>
    <col min="7180" max="7427" width="9.140625" style="38"/>
    <col min="7428" max="7428" width="37.7109375" style="38" customWidth="1"/>
    <col min="7429" max="7429" width="19" style="38" customWidth="1"/>
    <col min="7430" max="7430" width="18.42578125" style="38" customWidth="1"/>
    <col min="7431" max="7431" width="16.85546875" style="38" customWidth="1"/>
    <col min="7432" max="7432" width="20.28515625" style="38" customWidth="1"/>
    <col min="7433" max="7435" width="18.140625" style="38" customWidth="1"/>
    <col min="7436" max="7683" width="9.140625" style="38"/>
    <col min="7684" max="7684" width="37.7109375" style="38" customWidth="1"/>
    <col min="7685" max="7685" width="19" style="38" customWidth="1"/>
    <col min="7686" max="7686" width="18.42578125" style="38" customWidth="1"/>
    <col min="7687" max="7687" width="16.85546875" style="38" customWidth="1"/>
    <col min="7688" max="7688" width="20.28515625" style="38" customWidth="1"/>
    <col min="7689" max="7691" width="18.140625" style="38" customWidth="1"/>
    <col min="7692" max="7939" width="9.140625" style="38"/>
    <col min="7940" max="7940" width="37.7109375" style="38" customWidth="1"/>
    <col min="7941" max="7941" width="19" style="38" customWidth="1"/>
    <col min="7942" max="7942" width="18.42578125" style="38" customWidth="1"/>
    <col min="7943" max="7943" width="16.85546875" style="38" customWidth="1"/>
    <col min="7944" max="7944" width="20.28515625" style="38" customWidth="1"/>
    <col min="7945" max="7947" width="18.140625" style="38" customWidth="1"/>
    <col min="7948" max="8195" width="9.140625" style="38"/>
    <col min="8196" max="8196" width="37.7109375" style="38" customWidth="1"/>
    <col min="8197" max="8197" width="19" style="38" customWidth="1"/>
    <col min="8198" max="8198" width="18.42578125" style="38" customWidth="1"/>
    <col min="8199" max="8199" width="16.85546875" style="38" customWidth="1"/>
    <col min="8200" max="8200" width="20.28515625" style="38" customWidth="1"/>
    <col min="8201" max="8203" width="18.140625" style="38" customWidth="1"/>
    <col min="8204" max="8451" width="9.140625" style="38"/>
    <col min="8452" max="8452" width="37.7109375" style="38" customWidth="1"/>
    <col min="8453" max="8453" width="19" style="38" customWidth="1"/>
    <col min="8454" max="8454" width="18.42578125" style="38" customWidth="1"/>
    <col min="8455" max="8455" width="16.85546875" style="38" customWidth="1"/>
    <col min="8456" max="8456" width="20.28515625" style="38" customWidth="1"/>
    <col min="8457" max="8459" width="18.140625" style="38" customWidth="1"/>
    <col min="8460" max="8707" width="9.140625" style="38"/>
    <col min="8708" max="8708" width="37.7109375" style="38" customWidth="1"/>
    <col min="8709" max="8709" width="19" style="38" customWidth="1"/>
    <col min="8710" max="8710" width="18.42578125" style="38" customWidth="1"/>
    <col min="8711" max="8711" width="16.85546875" style="38" customWidth="1"/>
    <col min="8712" max="8712" width="20.28515625" style="38" customWidth="1"/>
    <col min="8713" max="8715" width="18.140625" style="38" customWidth="1"/>
    <col min="8716" max="8963" width="9.140625" style="38"/>
    <col min="8964" max="8964" width="37.7109375" style="38" customWidth="1"/>
    <col min="8965" max="8965" width="19" style="38" customWidth="1"/>
    <col min="8966" max="8966" width="18.42578125" style="38" customWidth="1"/>
    <col min="8967" max="8967" width="16.85546875" style="38" customWidth="1"/>
    <col min="8968" max="8968" width="20.28515625" style="38" customWidth="1"/>
    <col min="8969" max="8971" width="18.140625" style="38" customWidth="1"/>
    <col min="8972" max="9219" width="9.140625" style="38"/>
    <col min="9220" max="9220" width="37.7109375" style="38" customWidth="1"/>
    <col min="9221" max="9221" width="19" style="38" customWidth="1"/>
    <col min="9222" max="9222" width="18.42578125" style="38" customWidth="1"/>
    <col min="9223" max="9223" width="16.85546875" style="38" customWidth="1"/>
    <col min="9224" max="9224" width="20.28515625" style="38" customWidth="1"/>
    <col min="9225" max="9227" width="18.140625" style="38" customWidth="1"/>
    <col min="9228" max="9475" width="9.140625" style="38"/>
    <col min="9476" max="9476" width="37.7109375" style="38" customWidth="1"/>
    <col min="9477" max="9477" width="19" style="38" customWidth="1"/>
    <col min="9478" max="9478" width="18.42578125" style="38" customWidth="1"/>
    <col min="9479" max="9479" width="16.85546875" style="38" customWidth="1"/>
    <col min="9480" max="9480" width="20.28515625" style="38" customWidth="1"/>
    <col min="9481" max="9483" width="18.140625" style="38" customWidth="1"/>
    <col min="9484" max="9731" width="9.140625" style="38"/>
    <col min="9732" max="9732" width="37.7109375" style="38" customWidth="1"/>
    <col min="9733" max="9733" width="19" style="38" customWidth="1"/>
    <col min="9734" max="9734" width="18.42578125" style="38" customWidth="1"/>
    <col min="9735" max="9735" width="16.85546875" style="38" customWidth="1"/>
    <col min="9736" max="9736" width="20.28515625" style="38" customWidth="1"/>
    <col min="9737" max="9739" width="18.140625" style="38" customWidth="1"/>
    <col min="9740" max="9987" width="9.140625" style="38"/>
    <col min="9988" max="9988" width="37.7109375" style="38" customWidth="1"/>
    <col min="9989" max="9989" width="19" style="38" customWidth="1"/>
    <col min="9990" max="9990" width="18.42578125" style="38" customWidth="1"/>
    <col min="9991" max="9991" width="16.85546875" style="38" customWidth="1"/>
    <col min="9992" max="9992" width="20.28515625" style="38" customWidth="1"/>
    <col min="9993" max="9995" width="18.140625" style="38" customWidth="1"/>
    <col min="9996" max="10243" width="9.140625" style="38"/>
    <col min="10244" max="10244" width="37.7109375" style="38" customWidth="1"/>
    <col min="10245" max="10245" width="19" style="38" customWidth="1"/>
    <col min="10246" max="10246" width="18.42578125" style="38" customWidth="1"/>
    <col min="10247" max="10247" width="16.85546875" style="38" customWidth="1"/>
    <col min="10248" max="10248" width="20.28515625" style="38" customWidth="1"/>
    <col min="10249" max="10251" width="18.140625" style="38" customWidth="1"/>
    <col min="10252" max="10499" width="9.140625" style="38"/>
    <col min="10500" max="10500" width="37.7109375" style="38" customWidth="1"/>
    <col min="10501" max="10501" width="19" style="38" customWidth="1"/>
    <col min="10502" max="10502" width="18.42578125" style="38" customWidth="1"/>
    <col min="10503" max="10503" width="16.85546875" style="38" customWidth="1"/>
    <col min="10504" max="10504" width="20.28515625" style="38" customWidth="1"/>
    <col min="10505" max="10507" width="18.140625" style="38" customWidth="1"/>
    <col min="10508" max="10755" width="9.140625" style="38"/>
    <col min="10756" max="10756" width="37.7109375" style="38" customWidth="1"/>
    <col min="10757" max="10757" width="19" style="38" customWidth="1"/>
    <col min="10758" max="10758" width="18.42578125" style="38" customWidth="1"/>
    <col min="10759" max="10759" width="16.85546875" style="38" customWidth="1"/>
    <col min="10760" max="10760" width="20.28515625" style="38" customWidth="1"/>
    <col min="10761" max="10763" width="18.140625" style="38" customWidth="1"/>
    <col min="10764" max="11011" width="9.140625" style="38"/>
    <col min="11012" max="11012" width="37.7109375" style="38" customWidth="1"/>
    <col min="11013" max="11013" width="19" style="38" customWidth="1"/>
    <col min="11014" max="11014" width="18.42578125" style="38" customWidth="1"/>
    <col min="11015" max="11015" width="16.85546875" style="38" customWidth="1"/>
    <col min="11016" max="11016" width="20.28515625" style="38" customWidth="1"/>
    <col min="11017" max="11019" width="18.140625" style="38" customWidth="1"/>
    <col min="11020" max="11267" width="9.140625" style="38"/>
    <col min="11268" max="11268" width="37.7109375" style="38" customWidth="1"/>
    <col min="11269" max="11269" width="19" style="38" customWidth="1"/>
    <col min="11270" max="11270" width="18.42578125" style="38" customWidth="1"/>
    <col min="11271" max="11271" width="16.85546875" style="38" customWidth="1"/>
    <col min="11272" max="11272" width="20.28515625" style="38" customWidth="1"/>
    <col min="11273" max="11275" width="18.140625" style="38" customWidth="1"/>
    <col min="11276" max="11523" width="9.140625" style="38"/>
    <col min="11524" max="11524" width="37.7109375" style="38" customWidth="1"/>
    <col min="11525" max="11525" width="19" style="38" customWidth="1"/>
    <col min="11526" max="11526" width="18.42578125" style="38" customWidth="1"/>
    <col min="11527" max="11527" width="16.85546875" style="38" customWidth="1"/>
    <col min="11528" max="11528" width="20.28515625" style="38" customWidth="1"/>
    <col min="11529" max="11531" width="18.140625" style="38" customWidth="1"/>
    <col min="11532" max="11779" width="9.140625" style="38"/>
    <col min="11780" max="11780" width="37.7109375" style="38" customWidth="1"/>
    <col min="11781" max="11781" width="19" style="38" customWidth="1"/>
    <col min="11782" max="11782" width="18.42578125" style="38" customWidth="1"/>
    <col min="11783" max="11783" width="16.85546875" style="38" customWidth="1"/>
    <col min="11784" max="11784" width="20.28515625" style="38" customWidth="1"/>
    <col min="11785" max="11787" width="18.140625" style="38" customWidth="1"/>
    <col min="11788" max="12035" width="9.140625" style="38"/>
    <col min="12036" max="12036" width="37.7109375" style="38" customWidth="1"/>
    <col min="12037" max="12037" width="19" style="38" customWidth="1"/>
    <col min="12038" max="12038" width="18.42578125" style="38" customWidth="1"/>
    <col min="12039" max="12039" width="16.85546875" style="38" customWidth="1"/>
    <col min="12040" max="12040" width="20.28515625" style="38" customWidth="1"/>
    <col min="12041" max="12043" width="18.140625" style="38" customWidth="1"/>
    <col min="12044" max="12291" width="9.140625" style="38"/>
    <col min="12292" max="12292" width="37.7109375" style="38" customWidth="1"/>
    <col min="12293" max="12293" width="19" style="38" customWidth="1"/>
    <col min="12294" max="12294" width="18.42578125" style="38" customWidth="1"/>
    <col min="12295" max="12295" width="16.85546875" style="38" customWidth="1"/>
    <col min="12296" max="12296" width="20.28515625" style="38" customWidth="1"/>
    <col min="12297" max="12299" width="18.140625" style="38" customWidth="1"/>
    <col min="12300" max="12547" width="9.140625" style="38"/>
    <col min="12548" max="12548" width="37.7109375" style="38" customWidth="1"/>
    <col min="12549" max="12549" width="19" style="38" customWidth="1"/>
    <col min="12550" max="12550" width="18.42578125" style="38" customWidth="1"/>
    <col min="12551" max="12551" width="16.85546875" style="38" customWidth="1"/>
    <col min="12552" max="12552" width="20.28515625" style="38" customWidth="1"/>
    <col min="12553" max="12555" width="18.140625" style="38" customWidth="1"/>
    <col min="12556" max="12803" width="9.140625" style="38"/>
    <col min="12804" max="12804" width="37.7109375" style="38" customWidth="1"/>
    <col min="12805" max="12805" width="19" style="38" customWidth="1"/>
    <col min="12806" max="12806" width="18.42578125" style="38" customWidth="1"/>
    <col min="12807" max="12807" width="16.85546875" style="38" customWidth="1"/>
    <col min="12808" max="12808" width="20.28515625" style="38" customWidth="1"/>
    <col min="12809" max="12811" width="18.140625" style="38" customWidth="1"/>
    <col min="12812" max="13059" width="9.140625" style="38"/>
    <col min="13060" max="13060" width="37.7109375" style="38" customWidth="1"/>
    <col min="13061" max="13061" width="19" style="38" customWidth="1"/>
    <col min="13062" max="13062" width="18.42578125" style="38" customWidth="1"/>
    <col min="13063" max="13063" width="16.85546875" style="38" customWidth="1"/>
    <col min="13064" max="13064" width="20.28515625" style="38" customWidth="1"/>
    <col min="13065" max="13067" width="18.140625" style="38" customWidth="1"/>
    <col min="13068" max="13315" width="9.140625" style="38"/>
    <col min="13316" max="13316" width="37.7109375" style="38" customWidth="1"/>
    <col min="13317" max="13317" width="19" style="38" customWidth="1"/>
    <col min="13318" max="13318" width="18.42578125" style="38" customWidth="1"/>
    <col min="13319" max="13319" width="16.85546875" style="38" customWidth="1"/>
    <col min="13320" max="13320" width="20.28515625" style="38" customWidth="1"/>
    <col min="13321" max="13323" width="18.140625" style="38" customWidth="1"/>
    <col min="13324" max="13571" width="9.140625" style="38"/>
    <col min="13572" max="13572" width="37.7109375" style="38" customWidth="1"/>
    <col min="13573" max="13573" width="19" style="38" customWidth="1"/>
    <col min="13574" max="13574" width="18.42578125" style="38" customWidth="1"/>
    <col min="13575" max="13575" width="16.85546875" style="38" customWidth="1"/>
    <col min="13576" max="13576" width="20.28515625" style="38" customWidth="1"/>
    <col min="13577" max="13579" width="18.140625" style="38" customWidth="1"/>
    <col min="13580" max="13827" width="9.140625" style="38"/>
    <col min="13828" max="13828" width="37.7109375" style="38" customWidth="1"/>
    <col min="13829" max="13829" width="19" style="38" customWidth="1"/>
    <col min="13830" max="13830" width="18.42578125" style="38" customWidth="1"/>
    <col min="13831" max="13831" width="16.85546875" style="38" customWidth="1"/>
    <col min="13832" max="13832" width="20.28515625" style="38" customWidth="1"/>
    <col min="13833" max="13835" width="18.140625" style="38" customWidth="1"/>
    <col min="13836" max="14083" width="9.140625" style="38"/>
    <col min="14084" max="14084" width="37.7109375" style="38" customWidth="1"/>
    <col min="14085" max="14085" width="19" style="38" customWidth="1"/>
    <col min="14086" max="14086" width="18.42578125" style="38" customWidth="1"/>
    <col min="14087" max="14087" width="16.85546875" style="38" customWidth="1"/>
    <col min="14088" max="14088" width="20.28515625" style="38" customWidth="1"/>
    <col min="14089" max="14091" width="18.140625" style="38" customWidth="1"/>
    <col min="14092" max="14339" width="9.140625" style="38"/>
    <col min="14340" max="14340" width="37.7109375" style="38" customWidth="1"/>
    <col min="14341" max="14341" width="19" style="38" customWidth="1"/>
    <col min="14342" max="14342" width="18.42578125" style="38" customWidth="1"/>
    <col min="14343" max="14343" width="16.85546875" style="38" customWidth="1"/>
    <col min="14344" max="14344" width="20.28515625" style="38" customWidth="1"/>
    <col min="14345" max="14347" width="18.140625" style="38" customWidth="1"/>
    <col min="14348" max="14595" width="9.140625" style="38"/>
    <col min="14596" max="14596" width="37.7109375" style="38" customWidth="1"/>
    <col min="14597" max="14597" width="19" style="38" customWidth="1"/>
    <col min="14598" max="14598" width="18.42578125" style="38" customWidth="1"/>
    <col min="14599" max="14599" width="16.85546875" style="38" customWidth="1"/>
    <col min="14600" max="14600" width="20.28515625" style="38" customWidth="1"/>
    <col min="14601" max="14603" width="18.140625" style="38" customWidth="1"/>
    <col min="14604" max="14851" width="9.140625" style="38"/>
    <col min="14852" max="14852" width="37.7109375" style="38" customWidth="1"/>
    <col min="14853" max="14853" width="19" style="38" customWidth="1"/>
    <col min="14854" max="14854" width="18.42578125" style="38" customWidth="1"/>
    <col min="14855" max="14855" width="16.85546875" style="38" customWidth="1"/>
    <col min="14856" max="14856" width="20.28515625" style="38" customWidth="1"/>
    <col min="14857" max="14859" width="18.140625" style="38" customWidth="1"/>
    <col min="14860" max="15107" width="9.140625" style="38"/>
    <col min="15108" max="15108" width="37.7109375" style="38" customWidth="1"/>
    <col min="15109" max="15109" width="19" style="38" customWidth="1"/>
    <col min="15110" max="15110" width="18.42578125" style="38" customWidth="1"/>
    <col min="15111" max="15111" width="16.85546875" style="38" customWidth="1"/>
    <col min="15112" max="15112" width="20.28515625" style="38" customWidth="1"/>
    <col min="15113" max="15115" width="18.140625" style="38" customWidth="1"/>
    <col min="15116" max="15363" width="9.140625" style="38"/>
    <col min="15364" max="15364" width="37.7109375" style="38" customWidth="1"/>
    <col min="15365" max="15365" width="19" style="38" customWidth="1"/>
    <col min="15366" max="15366" width="18.42578125" style="38" customWidth="1"/>
    <col min="15367" max="15367" width="16.85546875" style="38" customWidth="1"/>
    <col min="15368" max="15368" width="20.28515625" style="38" customWidth="1"/>
    <col min="15369" max="15371" width="18.140625" style="38" customWidth="1"/>
    <col min="15372" max="15619" width="9.140625" style="38"/>
    <col min="15620" max="15620" width="37.7109375" style="38" customWidth="1"/>
    <col min="15621" max="15621" width="19" style="38" customWidth="1"/>
    <col min="15622" max="15622" width="18.42578125" style="38" customWidth="1"/>
    <col min="15623" max="15623" width="16.85546875" style="38" customWidth="1"/>
    <col min="15624" max="15624" width="20.28515625" style="38" customWidth="1"/>
    <col min="15625" max="15627" width="18.140625" style="38" customWidth="1"/>
    <col min="15628" max="15875" width="9.140625" style="38"/>
    <col min="15876" max="15876" width="37.7109375" style="38" customWidth="1"/>
    <col min="15877" max="15877" width="19" style="38" customWidth="1"/>
    <col min="15878" max="15878" width="18.42578125" style="38" customWidth="1"/>
    <col min="15879" max="15879" width="16.85546875" style="38" customWidth="1"/>
    <col min="15880" max="15880" width="20.28515625" style="38" customWidth="1"/>
    <col min="15881" max="15883" width="18.140625" style="38" customWidth="1"/>
    <col min="15884" max="16131" width="9.140625" style="38"/>
    <col min="16132" max="16132" width="37.7109375" style="38" customWidth="1"/>
    <col min="16133" max="16133" width="19" style="38" customWidth="1"/>
    <col min="16134" max="16134" width="18.42578125" style="38" customWidth="1"/>
    <col min="16135" max="16135" width="16.85546875" style="38" customWidth="1"/>
    <col min="16136" max="16136" width="20.28515625" style="38" customWidth="1"/>
    <col min="16137" max="16139" width="18.140625" style="38" customWidth="1"/>
    <col min="16140" max="16384" width="9.140625" style="38"/>
  </cols>
  <sheetData>
    <row r="1" spans="1:11" ht="15.75" customHeight="1">
      <c r="A1" s="443" t="s">
        <v>294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</row>
    <row r="2" spans="1:11" ht="15.75" customHeight="1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</row>
    <row r="3" spans="1:11" ht="15.75" customHeight="1">
      <c r="A3" s="460" t="s">
        <v>394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</row>
    <row r="4" spans="1:11" ht="15.75" customHeight="1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</row>
    <row r="5" spans="1:11" ht="15.75" customHeight="1">
      <c r="A5" s="460" t="s">
        <v>395</v>
      </c>
      <c r="B5" s="460"/>
      <c r="C5" s="460"/>
      <c r="D5" s="460"/>
      <c r="E5" s="460"/>
      <c r="F5" s="460"/>
      <c r="G5" s="460"/>
      <c r="H5" s="460"/>
      <c r="I5" s="460"/>
      <c r="J5" s="460"/>
      <c r="K5" s="460"/>
    </row>
    <row r="6" spans="1:11">
      <c r="A6" s="147"/>
      <c r="B6" s="147"/>
      <c r="C6" s="147"/>
      <c r="D6" s="147"/>
      <c r="E6" s="51"/>
      <c r="F6" s="51"/>
      <c r="G6" s="51"/>
      <c r="H6" s="51"/>
      <c r="I6" s="51"/>
      <c r="J6" s="51"/>
      <c r="K6" s="234"/>
    </row>
    <row r="7" spans="1:11" ht="51" customHeight="1">
      <c r="A7" s="14" t="s">
        <v>296</v>
      </c>
      <c r="B7" s="15" t="s">
        <v>297</v>
      </c>
      <c r="C7" s="15" t="s">
        <v>298</v>
      </c>
      <c r="D7" s="15" t="s">
        <v>310</v>
      </c>
      <c r="E7" s="49" t="e">
        <f t="shared" ref="E7" si="0">#REF!</f>
        <v>#REF!</v>
      </c>
      <c r="F7" s="49" t="s">
        <v>365</v>
      </c>
      <c r="G7" s="49" t="s">
        <v>325</v>
      </c>
      <c r="H7" s="49" t="s">
        <v>370</v>
      </c>
      <c r="I7" s="49" t="s">
        <v>326</v>
      </c>
      <c r="J7" s="49" t="s">
        <v>328</v>
      </c>
      <c r="K7" s="49" t="s">
        <v>328</v>
      </c>
    </row>
    <row r="8" spans="1:11">
      <c r="A8" s="457">
        <v>1</v>
      </c>
      <c r="B8" s="458"/>
      <c r="C8" s="458"/>
      <c r="D8" s="459"/>
      <c r="E8" s="221">
        <v>2</v>
      </c>
      <c r="F8" s="222">
        <v>2</v>
      </c>
      <c r="G8" s="222">
        <v>3</v>
      </c>
      <c r="H8" s="222">
        <v>4</v>
      </c>
      <c r="I8" s="221">
        <v>5</v>
      </c>
      <c r="J8" s="223" t="s">
        <v>368</v>
      </c>
      <c r="K8" s="223" t="s">
        <v>369</v>
      </c>
    </row>
    <row r="9" spans="1:11" s="121" customFormat="1">
      <c r="A9" s="144">
        <v>6</v>
      </c>
      <c r="B9" s="144"/>
      <c r="C9" s="144"/>
      <c r="D9" s="16" t="s">
        <v>300</v>
      </c>
      <c r="E9" s="143">
        <f>E10+E14+E18+E28+E33</f>
        <v>23467684832.540001</v>
      </c>
      <c r="F9" s="143">
        <f t="shared" ref="F9:I9" si="1">F10+F14+F18+F28+F33</f>
        <v>3114697037.9640322</v>
      </c>
      <c r="G9" s="143">
        <f t="shared" si="1"/>
        <v>7227383106</v>
      </c>
      <c r="H9" s="143">
        <f t="shared" ref="H9" si="2">H10+H14+H18+H28+H33</f>
        <v>7227383106</v>
      </c>
      <c r="I9" s="143">
        <f t="shared" si="1"/>
        <v>3518279761.7500005</v>
      </c>
      <c r="J9" s="156">
        <f t="shared" ref="J9:J43" si="3">IFERROR(I9/F9,0)*100</f>
        <v>112.95736692419294</v>
      </c>
      <c r="K9" s="156">
        <f>IFERROR(I9/H9,0)*100</f>
        <v>48.679857012550073</v>
      </c>
    </row>
    <row r="10" spans="1:11" s="121" customFormat="1">
      <c r="A10" s="144"/>
      <c r="B10" s="144">
        <v>61</v>
      </c>
      <c r="C10" s="144"/>
      <c r="D10" s="16" t="s">
        <v>272</v>
      </c>
      <c r="E10" s="143">
        <f>E11</f>
        <v>9673934118.9800014</v>
      </c>
      <c r="F10" s="143">
        <f t="shared" ref="F10:I12" si="4">F11</f>
        <v>1283951704.6890967</v>
      </c>
      <c r="G10" s="143">
        <f t="shared" si="4"/>
        <v>2910384917</v>
      </c>
      <c r="H10" s="143">
        <f t="shared" si="4"/>
        <v>2910384917</v>
      </c>
      <c r="I10" s="143">
        <f t="shared" si="4"/>
        <v>1453125064.9700003</v>
      </c>
      <c r="J10" s="156">
        <f t="shared" si="3"/>
        <v>113.17599093977356</v>
      </c>
      <c r="K10" s="156">
        <f t="shared" ref="K10:K43" si="5">IFERROR(I10/H10,0)*100</f>
        <v>49.928964944879837</v>
      </c>
    </row>
    <row r="11" spans="1:11" s="121" customFormat="1">
      <c r="A11" s="144"/>
      <c r="B11" s="144">
        <v>611</v>
      </c>
      <c r="C11" s="144"/>
      <c r="D11" s="16" t="s">
        <v>342</v>
      </c>
      <c r="E11" s="143">
        <f>E12</f>
        <v>9673934118.9800014</v>
      </c>
      <c r="F11" s="143">
        <f t="shared" si="4"/>
        <v>1283951704.6890967</v>
      </c>
      <c r="G11" s="143">
        <f t="shared" si="4"/>
        <v>2910384917</v>
      </c>
      <c r="H11" s="143">
        <f t="shared" si="4"/>
        <v>2910384917</v>
      </c>
      <c r="I11" s="143">
        <f t="shared" si="4"/>
        <v>1453125064.9700003</v>
      </c>
      <c r="J11" s="156">
        <f t="shared" si="3"/>
        <v>113.17599093977356</v>
      </c>
      <c r="K11" s="156">
        <f t="shared" si="5"/>
        <v>49.928964944879837</v>
      </c>
    </row>
    <row r="12" spans="1:11" s="124" customFormat="1">
      <c r="A12" s="144"/>
      <c r="B12" s="192">
        <v>6111</v>
      </c>
      <c r="C12" s="192"/>
      <c r="D12" s="43" t="s">
        <v>343</v>
      </c>
      <c r="E12" s="122">
        <f>E13</f>
        <v>9673934118.9800014</v>
      </c>
      <c r="F12" s="122">
        <f t="shared" si="4"/>
        <v>1283951704.6890967</v>
      </c>
      <c r="G12" s="122">
        <f t="shared" si="4"/>
        <v>2910384917</v>
      </c>
      <c r="H12" s="122">
        <f t="shared" si="4"/>
        <v>2910384917</v>
      </c>
      <c r="I12" s="122">
        <f t="shared" si="4"/>
        <v>1453125064.9700003</v>
      </c>
      <c r="J12" s="157">
        <f t="shared" si="3"/>
        <v>113.17599093977356</v>
      </c>
      <c r="K12" s="157">
        <f t="shared" si="5"/>
        <v>49.928964944879837</v>
      </c>
    </row>
    <row r="13" spans="1:11" s="124" customFormat="1">
      <c r="A13" s="194"/>
      <c r="B13" s="194"/>
      <c r="C13" s="194">
        <v>11</v>
      </c>
      <c r="D13" s="220" t="s">
        <v>1</v>
      </c>
      <c r="E13" s="128">
        <f>'PRIHODI - ne traži se'!D5</f>
        <v>9673934118.9800014</v>
      </c>
      <c r="F13" s="128">
        <f>'PRIHODI - ne traži se'!E5</f>
        <v>1283951704.6890967</v>
      </c>
      <c r="G13" s="128">
        <f>'PRIHODI - ne traži se'!F5</f>
        <v>2910384917</v>
      </c>
      <c r="H13" s="128">
        <f>'PRIHODI - ne traži se'!G5</f>
        <v>2910384917</v>
      </c>
      <c r="I13" s="128">
        <f>'PRIHODI - ne traži se'!H5</f>
        <v>1453125064.9700003</v>
      </c>
      <c r="J13" s="159">
        <f t="shared" si="3"/>
        <v>113.17599093977356</v>
      </c>
      <c r="K13" s="159">
        <f t="shared" si="5"/>
        <v>49.928964944879837</v>
      </c>
    </row>
    <row r="14" spans="1:11" s="121" customFormat="1">
      <c r="A14" s="144"/>
      <c r="B14" s="144">
        <v>62</v>
      </c>
      <c r="C14" s="144"/>
      <c r="D14" s="16" t="s">
        <v>301</v>
      </c>
      <c r="E14" s="202">
        <f>E15</f>
        <v>13785046435.139999</v>
      </c>
      <c r="F14" s="202">
        <f t="shared" ref="F14:I16" si="6">F15</f>
        <v>1829590076.9978099</v>
      </c>
      <c r="G14" s="202">
        <f t="shared" si="6"/>
        <v>4313464286</v>
      </c>
      <c r="H14" s="202">
        <f t="shared" si="6"/>
        <v>4313464286</v>
      </c>
      <c r="I14" s="202">
        <f t="shared" si="6"/>
        <v>2064314033.1300001</v>
      </c>
      <c r="J14" s="204">
        <f t="shared" si="3"/>
        <v>112.82931947889392</v>
      </c>
      <c r="K14" s="204">
        <f t="shared" si="5"/>
        <v>47.857450444878914</v>
      </c>
    </row>
    <row r="15" spans="1:11" s="124" customFormat="1">
      <c r="A15" s="144"/>
      <c r="B15" s="192">
        <v>622</v>
      </c>
      <c r="C15" s="192"/>
      <c r="D15" s="43" t="s">
        <v>171</v>
      </c>
      <c r="E15" s="128">
        <f>E16</f>
        <v>13785046435.139999</v>
      </c>
      <c r="F15" s="128">
        <f t="shared" si="6"/>
        <v>1829590076.9978099</v>
      </c>
      <c r="G15" s="128">
        <f t="shared" si="6"/>
        <v>4313464286</v>
      </c>
      <c r="H15" s="128">
        <f t="shared" si="6"/>
        <v>4313464286</v>
      </c>
      <c r="I15" s="128">
        <f t="shared" si="6"/>
        <v>2064314033.1300001</v>
      </c>
      <c r="J15" s="159">
        <f t="shared" si="3"/>
        <v>112.82931947889392</v>
      </c>
      <c r="K15" s="159">
        <f t="shared" si="5"/>
        <v>47.857450444878914</v>
      </c>
    </row>
    <row r="16" spans="1:11" s="124" customFormat="1">
      <c r="A16" s="144"/>
      <c r="B16" s="192">
        <v>6221</v>
      </c>
      <c r="C16" s="192"/>
      <c r="D16" s="43" t="s">
        <v>171</v>
      </c>
      <c r="E16" s="128">
        <f>E17</f>
        <v>13785046435.139999</v>
      </c>
      <c r="F16" s="128">
        <f t="shared" si="6"/>
        <v>1829590076.9978099</v>
      </c>
      <c r="G16" s="128">
        <f t="shared" si="6"/>
        <v>4313464286</v>
      </c>
      <c r="H16" s="128">
        <f t="shared" si="6"/>
        <v>4313464286</v>
      </c>
      <c r="I16" s="128">
        <f t="shared" si="6"/>
        <v>2064314033.1300001</v>
      </c>
      <c r="J16" s="159">
        <f t="shared" si="3"/>
        <v>112.82931947889392</v>
      </c>
      <c r="K16" s="159">
        <f t="shared" si="5"/>
        <v>47.857450444878914</v>
      </c>
    </row>
    <row r="17" spans="1:11" s="124" customFormat="1">
      <c r="A17" s="194"/>
      <c r="B17" s="194"/>
      <c r="C17" s="194">
        <v>21</v>
      </c>
      <c r="D17" s="220" t="s">
        <v>171</v>
      </c>
      <c r="E17" s="128">
        <f>'PRIHODI - ne traži se'!D7</f>
        <v>13785046435.139999</v>
      </c>
      <c r="F17" s="128">
        <f>'PRIHODI - ne traži se'!E7</f>
        <v>1829590076.9978099</v>
      </c>
      <c r="G17" s="128">
        <f>'PRIHODI - ne traži se'!F7</f>
        <v>4313464286</v>
      </c>
      <c r="H17" s="128">
        <f>'PRIHODI - ne traži se'!G7</f>
        <v>4313464286</v>
      </c>
      <c r="I17" s="128">
        <f>'PRIHODI - ne traži se'!H7</f>
        <v>2064314033.1300001</v>
      </c>
      <c r="J17" s="159">
        <f t="shared" si="3"/>
        <v>112.82931947889392</v>
      </c>
      <c r="K17" s="159">
        <f t="shared" si="5"/>
        <v>47.857450444878914</v>
      </c>
    </row>
    <row r="18" spans="1:11" s="121" customFormat="1" ht="25.5">
      <c r="A18" s="144"/>
      <c r="B18" s="144">
        <v>63</v>
      </c>
      <c r="C18" s="144"/>
      <c r="D18" s="16" t="s">
        <v>302</v>
      </c>
      <c r="E18" s="202">
        <f>E19</f>
        <v>6420721.1099999994</v>
      </c>
      <c r="F18" s="202">
        <f t="shared" ref="F18:I18" si="7">F19</f>
        <v>852176.13776627509</v>
      </c>
      <c r="G18" s="202">
        <f t="shared" si="7"/>
        <v>3061903</v>
      </c>
      <c r="H18" s="202">
        <f t="shared" si="7"/>
        <v>3061903</v>
      </c>
      <c r="I18" s="202">
        <f t="shared" si="7"/>
        <v>613485.14</v>
      </c>
      <c r="J18" s="204">
        <f t="shared" si="3"/>
        <v>71.99041522191267</v>
      </c>
      <c r="K18" s="204">
        <f t="shared" si="5"/>
        <v>20.036073644396964</v>
      </c>
    </row>
    <row r="19" spans="1:11" s="121" customFormat="1" ht="25.5">
      <c r="A19" s="144"/>
      <c r="B19" s="144">
        <v>632</v>
      </c>
      <c r="C19" s="144"/>
      <c r="D19" s="16" t="s">
        <v>344</v>
      </c>
      <c r="E19" s="202">
        <f>E20+E25</f>
        <v>6420721.1099999994</v>
      </c>
      <c r="F19" s="202">
        <f t="shared" ref="F19:I19" si="8">F20+F25</f>
        <v>852176.13776627509</v>
      </c>
      <c r="G19" s="202">
        <f t="shared" si="8"/>
        <v>3061903</v>
      </c>
      <c r="H19" s="202">
        <f t="shared" ref="H19" si="9">H20+H25</f>
        <v>3061903</v>
      </c>
      <c r="I19" s="202">
        <f t="shared" si="8"/>
        <v>613485.14</v>
      </c>
      <c r="J19" s="204">
        <f t="shared" si="3"/>
        <v>71.99041522191267</v>
      </c>
      <c r="K19" s="204">
        <f t="shared" si="5"/>
        <v>20.036073644396964</v>
      </c>
    </row>
    <row r="20" spans="1:11" s="124" customFormat="1">
      <c r="A20" s="144"/>
      <c r="B20" s="192">
        <v>6323</v>
      </c>
      <c r="C20" s="192"/>
      <c r="D20" s="43" t="s">
        <v>345</v>
      </c>
      <c r="E20" s="128">
        <f>SUM(E21:E24)</f>
        <v>1825737.98</v>
      </c>
      <c r="F20" s="128">
        <f t="shared" ref="F20:I20" si="10">SUM(F21:F24)</f>
        <v>242317.07213484636</v>
      </c>
      <c r="G20" s="128">
        <f t="shared" si="10"/>
        <v>2220903</v>
      </c>
      <c r="H20" s="128">
        <f t="shared" ref="H20" si="11">SUM(H21:H24)</f>
        <v>2220903</v>
      </c>
      <c r="I20" s="128">
        <f t="shared" si="10"/>
        <v>372925.05</v>
      </c>
      <c r="J20" s="159">
        <f t="shared" si="3"/>
        <v>153.8996186750193</v>
      </c>
      <c r="K20" s="159">
        <f t="shared" si="5"/>
        <v>16.791595580716493</v>
      </c>
    </row>
    <row r="21" spans="1:11" s="124" customFormat="1">
      <c r="A21" s="144"/>
      <c r="B21" s="192"/>
      <c r="C21" s="192">
        <v>12</v>
      </c>
      <c r="D21" s="43" t="s">
        <v>70</v>
      </c>
      <c r="E21" s="122">
        <f>'PRIHODI - ne traži se'!D6</f>
        <v>907026.94000000006</v>
      </c>
      <c r="F21" s="122">
        <f>'PRIHODI - ne traži se'!E6</f>
        <v>120383.16278452452</v>
      </c>
      <c r="G21" s="122">
        <f>'PRIHODI - ne traži se'!F6</f>
        <v>212600</v>
      </c>
      <c r="H21" s="122">
        <f>'PRIHODI - ne traži se'!G6</f>
        <v>212600</v>
      </c>
      <c r="I21" s="122">
        <f>'PRIHODI - ne traži se'!H6</f>
        <v>4499.6400000000003</v>
      </c>
      <c r="J21" s="157">
        <f t="shared" si="3"/>
        <v>3.7377652288916581</v>
      </c>
      <c r="K21" s="157">
        <f t="shared" si="5"/>
        <v>2.1164816556914396</v>
      </c>
    </row>
    <row r="22" spans="1:11" s="124" customFormat="1">
      <c r="A22" s="144"/>
      <c r="B22" s="192"/>
      <c r="C22" s="192">
        <v>51</v>
      </c>
      <c r="D22" s="43" t="s">
        <v>133</v>
      </c>
      <c r="E22" s="122">
        <f>'PRIHODI - ne traži se'!D16</f>
        <v>0</v>
      </c>
      <c r="F22" s="122">
        <f>'PRIHODI - ne traži se'!E16</f>
        <v>0</v>
      </c>
      <c r="G22" s="122">
        <f>'PRIHODI - ne traži se'!F16</f>
        <v>1000</v>
      </c>
      <c r="H22" s="122">
        <f>'PRIHODI - ne traži se'!G16</f>
        <v>1000</v>
      </c>
      <c r="I22" s="122">
        <f>'PRIHODI - ne traži se'!H16</f>
        <v>1006.94</v>
      </c>
      <c r="J22" s="157">
        <f t="shared" si="3"/>
        <v>0</v>
      </c>
      <c r="K22" s="157">
        <f t="shared" si="5"/>
        <v>100.69399999999999</v>
      </c>
    </row>
    <row r="23" spans="1:11" s="124" customFormat="1">
      <c r="A23" s="194"/>
      <c r="B23" s="194"/>
      <c r="C23" s="194">
        <v>561</v>
      </c>
      <c r="D23" s="220" t="s">
        <v>115</v>
      </c>
      <c r="E23" s="122">
        <f>'PRIHODI - ne traži se'!D17</f>
        <v>544836.04</v>
      </c>
      <c r="F23" s="122">
        <f>'PRIHODI - ne traži se'!E17</f>
        <v>72312.169354303536</v>
      </c>
      <c r="G23" s="122">
        <f>'PRIHODI - ne traži se'!F17</f>
        <v>542043</v>
      </c>
      <c r="H23" s="122">
        <f>'PRIHODI - ne traži se'!G17</f>
        <v>542043</v>
      </c>
      <c r="I23" s="122">
        <f>'PRIHODI - ne traži se'!H17</f>
        <v>25497.98</v>
      </c>
      <c r="J23" s="157">
        <f t="shared" si="3"/>
        <v>35.260980589683456</v>
      </c>
      <c r="K23" s="157">
        <f t="shared" si="5"/>
        <v>4.7040511546131949</v>
      </c>
    </row>
    <row r="24" spans="1:11" s="124" customFormat="1">
      <c r="A24" s="194"/>
      <c r="B24" s="194"/>
      <c r="C24" s="194">
        <v>581</v>
      </c>
      <c r="D24" s="220" t="s">
        <v>135</v>
      </c>
      <c r="E24" s="122">
        <f>'PRIHODI - ne traži se'!D19</f>
        <v>373875</v>
      </c>
      <c r="F24" s="122">
        <f>'PRIHODI - ne traži se'!E19</f>
        <v>49621.73999601831</v>
      </c>
      <c r="G24" s="122">
        <f>'PRIHODI - ne traži se'!F19</f>
        <v>1465260</v>
      </c>
      <c r="H24" s="122">
        <f>'PRIHODI - ne traži se'!G19</f>
        <v>1465260</v>
      </c>
      <c r="I24" s="122">
        <f>'PRIHODI - ne traži se'!H19</f>
        <v>341920.49</v>
      </c>
      <c r="J24" s="157">
        <f t="shared" si="3"/>
        <v>689.05380993781353</v>
      </c>
      <c r="K24" s="157">
        <f t="shared" si="5"/>
        <v>23.335141203608913</v>
      </c>
    </row>
    <row r="25" spans="1:11" s="124" customFormat="1">
      <c r="A25" s="194"/>
      <c r="B25" s="194">
        <v>6324</v>
      </c>
      <c r="C25" s="194"/>
      <c r="D25" s="220" t="s">
        <v>346</v>
      </c>
      <c r="E25" s="122">
        <f>SUM(E26:E27)</f>
        <v>4594983.13</v>
      </c>
      <c r="F25" s="122">
        <f t="shared" ref="F25:I25" si="12">SUM(F26:F27)</f>
        <v>609859.06563142873</v>
      </c>
      <c r="G25" s="122">
        <f t="shared" si="12"/>
        <v>841000</v>
      </c>
      <c r="H25" s="122">
        <f t="shared" ref="H25" si="13">SUM(H26:H27)</f>
        <v>841000</v>
      </c>
      <c r="I25" s="122">
        <f t="shared" si="12"/>
        <v>240560.09</v>
      </c>
      <c r="J25" s="157">
        <f t="shared" si="3"/>
        <v>39.44519374339901</v>
      </c>
      <c r="K25" s="157">
        <f t="shared" si="5"/>
        <v>28.604053507728892</v>
      </c>
    </row>
    <row r="26" spans="1:11" s="124" customFormat="1">
      <c r="A26" s="194"/>
      <c r="B26" s="194"/>
      <c r="C26" s="194">
        <v>561</v>
      </c>
      <c r="D26" s="220" t="s">
        <v>115</v>
      </c>
      <c r="E26" s="122">
        <f>'PRIHODI - ne traži se'!D18</f>
        <v>4594983.13</v>
      </c>
      <c r="F26" s="122">
        <f>'PRIHODI - ne traži se'!E18</f>
        <v>609859.06563142873</v>
      </c>
      <c r="G26" s="122">
        <f>'PRIHODI - ne traži se'!F18</f>
        <v>600000</v>
      </c>
      <c r="H26" s="122">
        <f>'PRIHODI - ne traži se'!G18</f>
        <v>600000</v>
      </c>
      <c r="I26" s="122">
        <f>'PRIHODI - ne traži se'!H18</f>
        <v>0</v>
      </c>
      <c r="J26" s="157">
        <f t="shared" si="3"/>
        <v>0</v>
      </c>
      <c r="K26" s="157">
        <f t="shared" si="5"/>
        <v>0</v>
      </c>
    </row>
    <row r="27" spans="1:11" s="124" customFormat="1">
      <c r="A27" s="194"/>
      <c r="B27" s="194"/>
      <c r="C27" s="194">
        <v>581</v>
      </c>
      <c r="D27" s="220" t="s">
        <v>135</v>
      </c>
      <c r="E27" s="122">
        <f>'PRIHODI - ne traži se'!D20</f>
        <v>0</v>
      </c>
      <c r="F27" s="122">
        <f>'PRIHODI - ne traži se'!E20</f>
        <v>0</v>
      </c>
      <c r="G27" s="122">
        <f>'PRIHODI - ne traži se'!F20</f>
        <v>241000</v>
      </c>
      <c r="H27" s="122">
        <f>'PRIHODI - ne traži se'!G20</f>
        <v>241000</v>
      </c>
      <c r="I27" s="122">
        <f>'PRIHODI - ne traži se'!H20</f>
        <v>240560.09</v>
      </c>
      <c r="J27" s="157">
        <f t="shared" si="3"/>
        <v>0</v>
      </c>
      <c r="K27" s="157">
        <f t="shared" si="5"/>
        <v>99.817464730290453</v>
      </c>
    </row>
    <row r="28" spans="1:11" s="121" customFormat="1" ht="25.5">
      <c r="A28" s="144"/>
      <c r="B28" s="144">
        <v>65</v>
      </c>
      <c r="C28" s="144"/>
      <c r="D28" s="16" t="s">
        <v>303</v>
      </c>
      <c r="E28" s="143">
        <f>E29</f>
        <v>925378.3</v>
      </c>
      <c r="F28" s="143">
        <f t="shared" ref="F28:I29" si="14">F29</f>
        <v>122818.80682195236</v>
      </c>
      <c r="G28" s="143">
        <f t="shared" si="14"/>
        <v>100000</v>
      </c>
      <c r="H28" s="143">
        <f t="shared" si="14"/>
        <v>100000</v>
      </c>
      <c r="I28" s="143">
        <f t="shared" si="14"/>
        <v>43758.86</v>
      </c>
      <c r="J28" s="156">
        <f t="shared" si="3"/>
        <v>35.628794263924277</v>
      </c>
      <c r="K28" s="156">
        <f t="shared" si="5"/>
        <v>43.758859999999999</v>
      </c>
    </row>
    <row r="29" spans="1:11" s="121" customFormat="1">
      <c r="A29" s="144"/>
      <c r="B29" s="144">
        <v>652</v>
      </c>
      <c r="C29" s="144"/>
      <c r="D29" s="16" t="s">
        <v>324</v>
      </c>
      <c r="E29" s="143">
        <f>E30</f>
        <v>925378.3</v>
      </c>
      <c r="F29" s="143">
        <f t="shared" si="14"/>
        <v>122818.80682195236</v>
      </c>
      <c r="G29" s="143">
        <f t="shared" si="14"/>
        <v>100000</v>
      </c>
      <c r="H29" s="143">
        <f t="shared" si="14"/>
        <v>100000</v>
      </c>
      <c r="I29" s="143">
        <f t="shared" si="14"/>
        <v>43758.86</v>
      </c>
      <c r="J29" s="156">
        <f t="shared" si="3"/>
        <v>35.628794263924277</v>
      </c>
      <c r="K29" s="156">
        <f t="shared" si="5"/>
        <v>43.758859999999999</v>
      </c>
    </row>
    <row r="30" spans="1:11" s="124" customFormat="1">
      <c r="A30" s="144"/>
      <c r="B30" s="192">
        <v>6526</v>
      </c>
      <c r="C30" s="192"/>
      <c r="D30" s="43" t="s">
        <v>340</v>
      </c>
      <c r="E30" s="122">
        <f>E31+E32</f>
        <v>925378.3</v>
      </c>
      <c r="F30" s="122">
        <f t="shared" ref="F30:I30" si="15">F31+F32</f>
        <v>122818.80682195236</v>
      </c>
      <c r="G30" s="122">
        <f t="shared" si="15"/>
        <v>100000</v>
      </c>
      <c r="H30" s="122">
        <f t="shared" ref="H30" si="16">H31+H32</f>
        <v>100000</v>
      </c>
      <c r="I30" s="122">
        <f t="shared" si="15"/>
        <v>43758.86</v>
      </c>
      <c r="J30" s="157">
        <f t="shared" si="3"/>
        <v>35.628794263924277</v>
      </c>
      <c r="K30" s="157">
        <f t="shared" si="5"/>
        <v>43.758859999999999</v>
      </c>
    </row>
    <row r="31" spans="1:11" s="124" customFormat="1">
      <c r="A31" s="194"/>
      <c r="B31" s="194"/>
      <c r="C31" s="194">
        <v>43</v>
      </c>
      <c r="D31" s="220" t="s">
        <v>117</v>
      </c>
      <c r="E31" s="122">
        <f>'PRIHODI - ne traži se'!D13</f>
        <v>899339.41</v>
      </c>
      <c r="F31" s="122">
        <f>'PRIHODI - ne traži se'!E13</f>
        <v>119362.85221315283</v>
      </c>
      <c r="G31" s="122">
        <f>'PRIHODI - ne traži se'!F13</f>
        <v>100000</v>
      </c>
      <c r="H31" s="122">
        <f>'PRIHODI - ne traži se'!G13</f>
        <v>100000</v>
      </c>
      <c r="I31" s="122">
        <f>'PRIHODI - ne traži se'!H13</f>
        <v>43758.86</v>
      </c>
      <c r="J31" s="157">
        <f t="shared" si="3"/>
        <v>36.660367265568851</v>
      </c>
      <c r="K31" s="157">
        <f t="shared" si="5"/>
        <v>43.758859999999999</v>
      </c>
    </row>
    <row r="32" spans="1:11" s="124" customFormat="1" ht="25.5">
      <c r="A32" s="194"/>
      <c r="B32" s="194"/>
      <c r="C32" s="194">
        <v>71</v>
      </c>
      <c r="D32" s="25" t="s">
        <v>304</v>
      </c>
      <c r="E32" s="122">
        <f>'PRIHODI - ne traži se'!D22</f>
        <v>26038.89</v>
      </c>
      <c r="F32" s="122">
        <f>'PRIHODI - ne traži se'!E22</f>
        <v>3455.9546087995218</v>
      </c>
      <c r="G32" s="122">
        <f>'PRIHODI - ne traži se'!F22</f>
        <v>0</v>
      </c>
      <c r="H32" s="122">
        <f>'PRIHODI - ne traži se'!G22</f>
        <v>0</v>
      </c>
      <c r="I32" s="122">
        <f>'PRIHODI - ne traži se'!H22</f>
        <v>0</v>
      </c>
      <c r="J32" s="157">
        <f t="shared" si="3"/>
        <v>0</v>
      </c>
      <c r="K32" s="157">
        <f t="shared" si="5"/>
        <v>0</v>
      </c>
    </row>
    <row r="33" spans="1:14" s="121" customFormat="1" ht="25.5">
      <c r="A33" s="195"/>
      <c r="B33" s="195">
        <v>66</v>
      </c>
      <c r="C33" s="195"/>
      <c r="D33" s="16" t="s">
        <v>305</v>
      </c>
      <c r="E33" s="143">
        <f>E34</f>
        <v>1358179.01</v>
      </c>
      <c r="F33" s="143">
        <f t="shared" ref="F33:I35" si="17">F34</f>
        <v>180261.33253699649</v>
      </c>
      <c r="G33" s="143">
        <f t="shared" si="17"/>
        <v>372000</v>
      </c>
      <c r="H33" s="143">
        <f t="shared" si="17"/>
        <v>372000</v>
      </c>
      <c r="I33" s="143">
        <f t="shared" si="17"/>
        <v>183419.65</v>
      </c>
      <c r="J33" s="156">
        <f t="shared" si="3"/>
        <v>101.75207706420085</v>
      </c>
      <c r="K33" s="156">
        <f t="shared" si="5"/>
        <v>49.306357526881719</v>
      </c>
    </row>
    <row r="34" spans="1:14" s="121" customFormat="1">
      <c r="A34" s="195"/>
      <c r="B34" s="195">
        <v>661</v>
      </c>
      <c r="C34" s="195"/>
      <c r="D34" s="16" t="s">
        <v>323</v>
      </c>
      <c r="E34" s="143">
        <f>E35</f>
        <v>1358179.01</v>
      </c>
      <c r="F34" s="143">
        <f t="shared" si="17"/>
        <v>180261.33253699649</v>
      </c>
      <c r="G34" s="143">
        <f t="shared" si="17"/>
        <v>372000</v>
      </c>
      <c r="H34" s="143">
        <f t="shared" si="17"/>
        <v>372000</v>
      </c>
      <c r="I34" s="143">
        <f t="shared" si="17"/>
        <v>183419.65</v>
      </c>
      <c r="J34" s="156">
        <f t="shared" si="3"/>
        <v>101.75207706420085</v>
      </c>
      <c r="K34" s="156">
        <f t="shared" si="5"/>
        <v>49.306357526881719</v>
      </c>
    </row>
    <row r="35" spans="1:14" s="124" customFormat="1">
      <c r="A35" s="194"/>
      <c r="B35" s="194">
        <v>6615</v>
      </c>
      <c r="C35" s="194"/>
      <c r="D35" s="43" t="s">
        <v>276</v>
      </c>
      <c r="E35" s="122">
        <f>E36</f>
        <v>1358179.01</v>
      </c>
      <c r="F35" s="122">
        <f t="shared" si="17"/>
        <v>180261.33253699649</v>
      </c>
      <c r="G35" s="122">
        <f t="shared" si="17"/>
        <v>372000</v>
      </c>
      <c r="H35" s="122">
        <f t="shared" si="17"/>
        <v>372000</v>
      </c>
      <c r="I35" s="122">
        <f t="shared" si="17"/>
        <v>183419.65</v>
      </c>
      <c r="J35" s="157">
        <f t="shared" si="3"/>
        <v>101.75207706420085</v>
      </c>
      <c r="K35" s="157">
        <f t="shared" si="5"/>
        <v>49.306357526881719</v>
      </c>
    </row>
    <row r="36" spans="1:14" s="124" customFormat="1">
      <c r="A36" s="194"/>
      <c r="B36" s="195"/>
      <c r="C36" s="194">
        <v>31</v>
      </c>
      <c r="D36" s="43" t="s">
        <v>131</v>
      </c>
      <c r="E36" s="122">
        <f>'PRIHODI - ne traži se'!D8</f>
        <v>1358179.01</v>
      </c>
      <c r="F36" s="122">
        <f>'PRIHODI - ne traži se'!E8</f>
        <v>180261.33253699649</v>
      </c>
      <c r="G36" s="122">
        <f>'PRIHODI - ne traži se'!F8</f>
        <v>372000</v>
      </c>
      <c r="H36" s="122">
        <f>'PRIHODI - ne traži se'!G8</f>
        <v>372000</v>
      </c>
      <c r="I36" s="122">
        <f>'PRIHODI - ne traži se'!H8</f>
        <v>183419.65</v>
      </c>
      <c r="J36" s="157">
        <f t="shared" si="3"/>
        <v>101.75207706420085</v>
      </c>
      <c r="K36" s="157">
        <f t="shared" si="5"/>
        <v>49.306357526881719</v>
      </c>
    </row>
    <row r="37" spans="1:14" s="121" customFormat="1">
      <c r="A37" s="195">
        <v>7</v>
      </c>
      <c r="B37" s="195"/>
      <c r="C37" s="195"/>
      <c r="D37" s="16" t="s">
        <v>306</v>
      </c>
      <c r="E37" s="143">
        <f>E38</f>
        <v>8270749.1699999999</v>
      </c>
      <c r="F37" s="143">
        <f t="shared" ref="F37:I38" si="18">F38</f>
        <v>1097717.0575353373</v>
      </c>
      <c r="G37" s="143">
        <f t="shared" si="18"/>
        <v>1600000</v>
      </c>
      <c r="H37" s="143">
        <f t="shared" si="18"/>
        <v>1600000</v>
      </c>
      <c r="I37" s="143">
        <f t="shared" si="18"/>
        <v>520429.38</v>
      </c>
      <c r="J37" s="156">
        <f t="shared" si="3"/>
        <v>47.410156964172579</v>
      </c>
      <c r="K37" s="156">
        <f t="shared" si="5"/>
        <v>32.526836250000002</v>
      </c>
    </row>
    <row r="38" spans="1:14" s="121" customFormat="1">
      <c r="A38" s="195"/>
      <c r="B38" s="195">
        <v>72</v>
      </c>
      <c r="C38" s="195"/>
      <c r="D38" s="205" t="s">
        <v>307</v>
      </c>
      <c r="E38" s="143">
        <f>E39</f>
        <v>8270749.1699999999</v>
      </c>
      <c r="F38" s="143">
        <f t="shared" si="18"/>
        <v>1097717.0575353373</v>
      </c>
      <c r="G38" s="143">
        <f t="shared" si="18"/>
        <v>1600000</v>
      </c>
      <c r="H38" s="143">
        <f t="shared" si="18"/>
        <v>1600000</v>
      </c>
      <c r="I38" s="143">
        <f t="shared" si="18"/>
        <v>520429.38</v>
      </c>
      <c r="J38" s="156">
        <f t="shared" si="3"/>
        <v>47.410156964172579</v>
      </c>
      <c r="K38" s="156">
        <f t="shared" si="5"/>
        <v>32.526836250000002</v>
      </c>
    </row>
    <row r="39" spans="1:14" s="121" customFormat="1">
      <c r="A39" s="195"/>
      <c r="B39" s="195">
        <v>721</v>
      </c>
      <c r="C39" s="195"/>
      <c r="D39" s="205" t="s">
        <v>347</v>
      </c>
      <c r="E39" s="143">
        <f>E40+E42</f>
        <v>8270749.1699999999</v>
      </c>
      <c r="F39" s="143">
        <f t="shared" ref="F39:I39" si="19">F40+F42</f>
        <v>1097717.0575353373</v>
      </c>
      <c r="G39" s="143">
        <f t="shared" si="19"/>
        <v>1600000</v>
      </c>
      <c r="H39" s="143">
        <f t="shared" ref="H39" si="20">H40+H42</f>
        <v>1600000</v>
      </c>
      <c r="I39" s="143">
        <f t="shared" si="19"/>
        <v>520429.38</v>
      </c>
      <c r="J39" s="156">
        <f t="shared" si="3"/>
        <v>47.410156964172579</v>
      </c>
      <c r="K39" s="156">
        <f t="shared" si="5"/>
        <v>32.526836250000002</v>
      </c>
    </row>
    <row r="40" spans="1:14" s="124" customFormat="1">
      <c r="A40" s="194"/>
      <c r="B40" s="194">
        <v>7211</v>
      </c>
      <c r="C40" s="194"/>
      <c r="D40" s="25" t="s">
        <v>348</v>
      </c>
      <c r="E40" s="122">
        <f>E41</f>
        <v>8270749.1699999999</v>
      </c>
      <c r="F40" s="122">
        <f t="shared" ref="F40:I40" si="21">F41</f>
        <v>1097717.0575353373</v>
      </c>
      <c r="G40" s="122">
        <f t="shared" si="21"/>
        <v>1500000</v>
      </c>
      <c r="H40" s="122">
        <f t="shared" si="21"/>
        <v>1500000</v>
      </c>
      <c r="I40" s="122">
        <f t="shared" si="21"/>
        <v>520429.38</v>
      </c>
      <c r="J40" s="157">
        <f t="shared" si="3"/>
        <v>47.410156964172579</v>
      </c>
      <c r="K40" s="157">
        <f t="shared" si="5"/>
        <v>34.695292000000002</v>
      </c>
      <c r="N40" s="231"/>
    </row>
    <row r="41" spans="1:14" s="124" customFormat="1" ht="25.5">
      <c r="A41" s="194"/>
      <c r="B41" s="194"/>
      <c r="C41" s="194">
        <v>71</v>
      </c>
      <c r="D41" s="25" t="s">
        <v>308</v>
      </c>
      <c r="E41" s="122">
        <f>'PRIHODI - ne traži se'!D23</f>
        <v>8270749.1699999999</v>
      </c>
      <c r="F41" s="122">
        <f>'PRIHODI - ne traži se'!E23</f>
        <v>1097717.0575353373</v>
      </c>
      <c r="G41" s="122">
        <f>'PRIHODI - ne traži se'!F23</f>
        <v>1500000</v>
      </c>
      <c r="H41" s="122">
        <f>'PRIHODI - ne traži se'!G23</f>
        <v>1500000</v>
      </c>
      <c r="I41" s="122">
        <f>'PRIHODI - ne traži se'!H23</f>
        <v>520429.38</v>
      </c>
      <c r="J41" s="157">
        <f t="shared" si="3"/>
        <v>47.410156964172579</v>
      </c>
      <c r="K41" s="157">
        <f t="shared" si="5"/>
        <v>34.695292000000002</v>
      </c>
    </row>
    <row r="42" spans="1:14" s="124" customFormat="1">
      <c r="A42" s="194"/>
      <c r="B42" s="194">
        <v>7212</v>
      </c>
      <c r="C42" s="194"/>
      <c r="D42" s="25" t="s">
        <v>153</v>
      </c>
      <c r="E42" s="122">
        <f>E43</f>
        <v>0</v>
      </c>
      <c r="F42" s="122">
        <f t="shared" ref="F42:I42" si="22">F43</f>
        <v>0</v>
      </c>
      <c r="G42" s="122">
        <f t="shared" si="22"/>
        <v>100000</v>
      </c>
      <c r="H42" s="122">
        <f t="shared" si="22"/>
        <v>100000</v>
      </c>
      <c r="I42" s="122">
        <f t="shared" si="22"/>
        <v>0</v>
      </c>
      <c r="J42" s="157">
        <f t="shared" si="3"/>
        <v>0</v>
      </c>
      <c r="K42" s="157">
        <f t="shared" si="5"/>
        <v>0</v>
      </c>
    </row>
    <row r="43" spans="1:14" s="124" customFormat="1" ht="25.5">
      <c r="A43" s="194"/>
      <c r="B43" s="194"/>
      <c r="C43" s="194">
        <v>71</v>
      </c>
      <c r="D43" s="25" t="s">
        <v>308</v>
      </c>
      <c r="E43" s="122">
        <f>'PRIHODI - ne traži se'!D24</f>
        <v>0</v>
      </c>
      <c r="F43" s="122">
        <f>'PRIHODI - ne traži se'!E24</f>
        <v>0</v>
      </c>
      <c r="G43" s="122">
        <f>'PRIHODI - ne traži se'!F24</f>
        <v>100000</v>
      </c>
      <c r="H43" s="122">
        <f>'PRIHODI - ne traži se'!G24</f>
        <v>100000</v>
      </c>
      <c r="I43" s="122">
        <f>'PRIHODI - ne traži se'!H24</f>
        <v>0</v>
      </c>
      <c r="J43" s="157">
        <f t="shared" si="3"/>
        <v>0</v>
      </c>
      <c r="K43" s="157">
        <f t="shared" si="5"/>
        <v>0</v>
      </c>
    </row>
    <row r="44" spans="1:14" s="124" customFormat="1">
      <c r="A44" s="206"/>
      <c r="B44" s="206"/>
      <c r="C44" s="206"/>
      <c r="D44" s="224"/>
      <c r="E44" s="209"/>
      <c r="F44" s="209"/>
      <c r="G44" s="209"/>
      <c r="H44" s="209"/>
      <c r="I44" s="209"/>
      <c r="J44" s="210"/>
      <c r="K44" s="211"/>
    </row>
    <row r="45" spans="1:14" s="124" customFormat="1">
      <c r="A45" s="212"/>
      <c r="B45" s="212"/>
      <c r="C45" s="212"/>
      <c r="D45" s="119"/>
      <c r="E45" s="119"/>
      <c r="F45" s="119"/>
      <c r="G45" s="119"/>
      <c r="H45" s="119"/>
      <c r="I45" s="119"/>
      <c r="J45" s="119"/>
      <c r="K45" s="119"/>
    </row>
    <row r="46" spans="1:14" s="124" customFormat="1" ht="15.75" customHeight="1">
      <c r="A46" s="461" t="s">
        <v>309</v>
      </c>
      <c r="B46" s="461"/>
      <c r="C46" s="461"/>
      <c r="D46" s="461"/>
      <c r="E46" s="461"/>
      <c r="F46" s="461"/>
      <c r="G46" s="461"/>
      <c r="H46" s="461"/>
      <c r="I46" s="461"/>
      <c r="J46" s="461"/>
      <c r="K46" s="461"/>
    </row>
    <row r="47" spans="1:14" s="124" customFormat="1">
      <c r="A47" s="147"/>
      <c r="B47" s="147"/>
      <c r="C47" s="147"/>
      <c r="D47" s="147"/>
      <c r="E47" s="147"/>
      <c r="F47" s="13"/>
      <c r="K47" s="234"/>
    </row>
    <row r="48" spans="1:14" s="124" customFormat="1" ht="45" customHeight="1">
      <c r="A48" s="14" t="s">
        <v>296</v>
      </c>
      <c r="B48" s="15" t="s">
        <v>297</v>
      </c>
      <c r="C48" s="15" t="s">
        <v>298</v>
      </c>
      <c r="D48" s="15" t="s">
        <v>310</v>
      </c>
      <c r="E48" s="49" t="e">
        <f t="shared" ref="E48" si="23">E7</f>
        <v>#REF!</v>
      </c>
      <c r="F48" s="49" t="s">
        <v>365</v>
      </c>
      <c r="G48" s="49" t="s">
        <v>325</v>
      </c>
      <c r="H48" s="49" t="s">
        <v>370</v>
      </c>
      <c r="I48" s="49" t="s">
        <v>326</v>
      </c>
      <c r="J48" s="49" t="s">
        <v>328</v>
      </c>
      <c r="K48" s="49" t="s">
        <v>328</v>
      </c>
    </row>
    <row r="49" spans="1:14" s="124" customFormat="1" ht="15" customHeight="1">
      <c r="A49" s="457">
        <v>1</v>
      </c>
      <c r="B49" s="458"/>
      <c r="C49" s="458"/>
      <c r="D49" s="459"/>
      <c r="E49" s="221">
        <v>2</v>
      </c>
      <c r="F49" s="222">
        <v>2</v>
      </c>
      <c r="G49" s="222">
        <v>3</v>
      </c>
      <c r="H49" s="222">
        <v>4</v>
      </c>
      <c r="I49" s="221">
        <v>5</v>
      </c>
      <c r="J49" s="223" t="s">
        <v>368</v>
      </c>
      <c r="K49" s="223" t="s">
        <v>369</v>
      </c>
    </row>
    <row r="50" spans="1:14" s="124" customFormat="1">
      <c r="A50" s="144">
        <v>3</v>
      </c>
      <c r="B50" s="144"/>
      <c r="C50" s="144"/>
      <c r="D50" s="16" t="s">
        <v>311</v>
      </c>
      <c r="E50" s="130">
        <f>E51+E72+E153+E168+E177</f>
        <v>23432245143.920002</v>
      </c>
      <c r="F50" s="130">
        <f t="shared" ref="F50:I50" si="24">F51+F72+F153+F168+F177</f>
        <v>3109993382.9610457</v>
      </c>
      <c r="G50" s="130">
        <f t="shared" si="24"/>
        <v>7218440106</v>
      </c>
      <c r="H50" s="130">
        <f t="shared" ref="H50" si="25">H51+H72+H153+H168+H177</f>
        <v>7218440106</v>
      </c>
      <c r="I50" s="130">
        <f t="shared" si="24"/>
        <v>3515977308.7799997</v>
      </c>
      <c r="J50" s="160">
        <f t="shared" ref="J50:J81" si="26">IFERROR(I50/F50,0)*100</f>
        <v>113.05417329963623</v>
      </c>
      <c r="K50" s="160">
        <f>IFERROR(I50/H50,0)*100</f>
        <v>48.708270168474535</v>
      </c>
      <c r="M50" s="231"/>
      <c r="N50" s="231"/>
    </row>
    <row r="51" spans="1:14" s="121" customFormat="1">
      <c r="A51" s="144"/>
      <c r="B51" s="144">
        <v>31</v>
      </c>
      <c r="C51" s="144"/>
      <c r="D51" s="16" t="s">
        <v>41</v>
      </c>
      <c r="E51" s="130">
        <f>E52+E61+E64</f>
        <v>168734244.53</v>
      </c>
      <c r="F51" s="130">
        <f t="shared" ref="F51:I51" si="27">F52+F61+F64</f>
        <v>22394882.809741847</v>
      </c>
      <c r="G51" s="130">
        <f t="shared" si="27"/>
        <v>53838150</v>
      </c>
      <c r="H51" s="130">
        <f t="shared" ref="H51" si="28">H52+H61+H64</f>
        <v>53838150</v>
      </c>
      <c r="I51" s="130">
        <f t="shared" si="27"/>
        <v>26730741.990000002</v>
      </c>
      <c r="J51" s="160">
        <f t="shared" si="26"/>
        <v>119.36093712610116</v>
      </c>
      <c r="K51" s="160">
        <f t="shared" ref="K51:K114" si="29">IFERROR(I51/H51,0)*100</f>
        <v>49.650186698465681</v>
      </c>
    </row>
    <row r="52" spans="1:14" s="121" customFormat="1">
      <c r="A52" s="144"/>
      <c r="B52" s="144">
        <v>311</v>
      </c>
      <c r="C52" s="144"/>
      <c r="D52" s="16" t="s">
        <v>43</v>
      </c>
      <c r="E52" s="130">
        <f>E53+E57+E59</f>
        <v>140464038.41999999</v>
      </c>
      <c r="F52" s="130">
        <f t="shared" ref="F52:I52" si="30">F53+F57+F59</f>
        <v>18642781.660362326</v>
      </c>
      <c r="G52" s="130">
        <f t="shared" si="30"/>
        <v>44633050</v>
      </c>
      <c r="H52" s="130">
        <f t="shared" ref="H52" si="31">H53+H57+H59</f>
        <v>44633050</v>
      </c>
      <c r="I52" s="130">
        <f t="shared" si="30"/>
        <v>22186111.060000002</v>
      </c>
      <c r="J52" s="160">
        <f t="shared" si="26"/>
        <v>119.00644155035826</v>
      </c>
      <c r="K52" s="160">
        <f t="shared" si="29"/>
        <v>49.707808585790133</v>
      </c>
    </row>
    <row r="53" spans="1:14" s="124" customFormat="1">
      <c r="A53" s="144"/>
      <c r="B53" s="192">
        <v>3111</v>
      </c>
      <c r="C53" s="192"/>
      <c r="D53" s="43" t="s">
        <v>45</v>
      </c>
      <c r="E53" s="131">
        <f>E54+E55+E56</f>
        <v>140301710.34999999</v>
      </c>
      <c r="F53" s="131">
        <f t="shared" ref="F53:I53" si="32">F54+F55+F56</f>
        <v>18621237.023027401</v>
      </c>
      <c r="G53" s="131">
        <f t="shared" si="32"/>
        <v>43718050</v>
      </c>
      <c r="H53" s="131">
        <f t="shared" ref="H53" si="33">H54+H55+H56</f>
        <v>43718050</v>
      </c>
      <c r="I53" s="131">
        <f t="shared" si="32"/>
        <v>21305195.710000001</v>
      </c>
      <c r="J53" s="161">
        <f t="shared" si="26"/>
        <v>114.41342851526761</v>
      </c>
      <c r="K53" s="161">
        <f t="shared" si="29"/>
        <v>48.733179338968689</v>
      </c>
    </row>
    <row r="54" spans="1:14" s="124" customFormat="1">
      <c r="A54" s="194"/>
      <c r="B54" s="194"/>
      <c r="C54" s="194">
        <v>12</v>
      </c>
      <c r="D54" s="220" t="s">
        <v>70</v>
      </c>
      <c r="E54" s="131">
        <f>'Posebni dio s f'!C168+'Posebni dio s f'!C235</f>
        <v>72095.53</v>
      </c>
      <c r="F54" s="131">
        <f>'Posebni dio s f'!D168+'Posebni dio s f'!D235</f>
        <v>9568.7212157409249</v>
      </c>
      <c r="G54" s="131">
        <f>'Posebni dio s f'!E168+'Posebni dio s f'!E235</f>
        <v>14900</v>
      </c>
      <c r="H54" s="131">
        <f>'Posebni dio s f'!F168+'Posebni dio s f'!F235</f>
        <v>14900</v>
      </c>
      <c r="I54" s="131">
        <f>'Posebni dio s f'!G168+'Posebni dio s f'!G235</f>
        <v>3872.5</v>
      </c>
      <c r="J54" s="161">
        <f t="shared" si="26"/>
        <v>40.470402603323677</v>
      </c>
      <c r="K54" s="161">
        <f t="shared" si="29"/>
        <v>25.989932885906043</v>
      </c>
    </row>
    <row r="55" spans="1:14" s="124" customFormat="1">
      <c r="A55" s="194"/>
      <c r="B55" s="194"/>
      <c r="C55" s="194">
        <v>21</v>
      </c>
      <c r="D55" s="220" t="s">
        <v>171</v>
      </c>
      <c r="E55" s="131">
        <f>'Posebni dio s f'!C43</f>
        <v>139821073.50999999</v>
      </c>
      <c r="F55" s="131">
        <f>'Posebni dio s f'!D43</f>
        <v>18557445.551795073</v>
      </c>
      <c r="G55" s="131">
        <f>'Posebni dio s f'!E43</f>
        <v>43650000</v>
      </c>
      <c r="H55" s="131">
        <f>'Posebni dio s f'!F43</f>
        <v>43650000</v>
      </c>
      <c r="I55" s="131">
        <f>'Posebni dio s f'!G43</f>
        <v>21279379.050000001</v>
      </c>
      <c r="J55" s="161">
        <f t="shared" si="26"/>
        <v>114.66760869974173</v>
      </c>
      <c r="K55" s="161">
        <f t="shared" si="29"/>
        <v>48.750009278350518</v>
      </c>
    </row>
    <row r="56" spans="1:14" s="124" customFormat="1">
      <c r="A56" s="194"/>
      <c r="B56" s="194"/>
      <c r="C56" s="194">
        <v>561</v>
      </c>
      <c r="D56" s="220" t="s">
        <v>312</v>
      </c>
      <c r="E56" s="131">
        <f>'Posebni dio s f'!C193+'Posebni dio s f'!C248</f>
        <v>408541.31</v>
      </c>
      <c r="F56" s="131">
        <f>'Posebni dio s f'!D193+'Posebni dio s f'!D248</f>
        <v>54222.750016590348</v>
      </c>
      <c r="G56" s="131">
        <f>'Posebni dio s f'!E193+'Posebni dio s f'!E248</f>
        <v>53150</v>
      </c>
      <c r="H56" s="131">
        <f>'Posebni dio s f'!F193+'Posebni dio s f'!F248</f>
        <v>53150</v>
      </c>
      <c r="I56" s="131">
        <f>'Posebni dio s f'!G193+'Posebni dio s f'!G248</f>
        <v>21944.16</v>
      </c>
      <c r="J56" s="161">
        <f t="shared" si="26"/>
        <v>40.470392949980997</v>
      </c>
      <c r="K56" s="161">
        <f t="shared" si="29"/>
        <v>41.287224835371589</v>
      </c>
    </row>
    <row r="57" spans="1:14" s="124" customFormat="1">
      <c r="A57" s="194"/>
      <c r="B57" s="194">
        <v>3112</v>
      </c>
      <c r="C57" s="194"/>
      <c r="D57" s="220" t="s">
        <v>185</v>
      </c>
      <c r="E57" s="131">
        <f>E58</f>
        <v>52496.480000000003</v>
      </c>
      <c r="F57" s="131">
        <f t="shared" ref="F57:I57" si="34">F58</f>
        <v>6967.4802574822479</v>
      </c>
      <c r="G57" s="131">
        <f t="shared" si="34"/>
        <v>15000</v>
      </c>
      <c r="H57" s="131">
        <f t="shared" si="34"/>
        <v>15000</v>
      </c>
      <c r="I57" s="131">
        <f t="shared" si="34"/>
        <v>5904.53</v>
      </c>
      <c r="J57" s="161">
        <f t="shared" si="26"/>
        <v>84.744122434494656</v>
      </c>
      <c r="K57" s="161">
        <f t="shared" si="29"/>
        <v>39.363533333333336</v>
      </c>
    </row>
    <row r="58" spans="1:14" s="124" customFormat="1">
      <c r="A58" s="194"/>
      <c r="B58" s="194"/>
      <c r="C58" s="194">
        <v>43</v>
      </c>
      <c r="D58" s="220" t="s">
        <v>117</v>
      </c>
      <c r="E58" s="131">
        <f>'Posebni dio s f'!C116</f>
        <v>52496.480000000003</v>
      </c>
      <c r="F58" s="131">
        <f>'Posebni dio s f'!D116</f>
        <v>6967.4802574822479</v>
      </c>
      <c r="G58" s="131">
        <f>'Posebni dio s f'!E116</f>
        <v>15000</v>
      </c>
      <c r="H58" s="131">
        <f>'Posebni dio s f'!F116</f>
        <v>15000</v>
      </c>
      <c r="I58" s="131">
        <f>'Posebni dio s f'!G116</f>
        <v>5904.53</v>
      </c>
      <c r="J58" s="161">
        <f t="shared" si="26"/>
        <v>84.744122434494656</v>
      </c>
      <c r="K58" s="161">
        <f t="shared" si="29"/>
        <v>39.363533333333336</v>
      </c>
    </row>
    <row r="59" spans="1:14" s="124" customFormat="1">
      <c r="A59" s="194"/>
      <c r="B59" s="194">
        <v>3113</v>
      </c>
      <c r="C59" s="194"/>
      <c r="D59" s="220" t="s">
        <v>72</v>
      </c>
      <c r="E59" s="131">
        <f>E60</f>
        <v>109831.59</v>
      </c>
      <c r="F59" s="131">
        <f t="shared" ref="F59:I59" si="35">F60</f>
        <v>14577.157077443757</v>
      </c>
      <c r="G59" s="131">
        <f t="shared" si="35"/>
        <v>900000</v>
      </c>
      <c r="H59" s="131">
        <f t="shared" si="35"/>
        <v>900000</v>
      </c>
      <c r="I59" s="131">
        <f t="shared" si="35"/>
        <v>875010.82</v>
      </c>
      <c r="J59" s="161">
        <f t="shared" si="26"/>
        <v>6002.6163905029516</v>
      </c>
      <c r="K59" s="161">
        <f t="shared" si="29"/>
        <v>97.223424444444433</v>
      </c>
    </row>
    <row r="60" spans="1:14" s="124" customFormat="1">
      <c r="A60" s="194"/>
      <c r="B60" s="194"/>
      <c r="C60" s="194">
        <v>21</v>
      </c>
      <c r="D60" s="220" t="s">
        <v>171</v>
      </c>
      <c r="E60" s="131">
        <f>'Posebni dio s f'!C44</f>
        <v>109831.59</v>
      </c>
      <c r="F60" s="131">
        <f>'Posebni dio s f'!D44</f>
        <v>14577.157077443757</v>
      </c>
      <c r="G60" s="131">
        <f>'Posebni dio s f'!E44</f>
        <v>900000</v>
      </c>
      <c r="H60" s="131">
        <f>'Posebni dio s f'!F44</f>
        <v>900000</v>
      </c>
      <c r="I60" s="131">
        <f>'Posebni dio s f'!G44</f>
        <v>875010.82</v>
      </c>
      <c r="J60" s="161">
        <f t="shared" si="26"/>
        <v>6002.6163905029516</v>
      </c>
      <c r="K60" s="161">
        <f t="shared" si="29"/>
        <v>97.223424444444433</v>
      </c>
    </row>
    <row r="61" spans="1:14" s="121" customFormat="1">
      <c r="A61" s="195"/>
      <c r="B61" s="195">
        <v>312</v>
      </c>
      <c r="C61" s="195"/>
      <c r="D61" s="219" t="s">
        <v>74</v>
      </c>
      <c r="E61" s="130">
        <f>E62</f>
        <v>6570546.5499999998</v>
      </c>
      <c r="F61" s="130">
        <f t="shared" ref="F61:I62" si="36">F62</f>
        <v>872061.39093503216</v>
      </c>
      <c r="G61" s="130">
        <f t="shared" si="36"/>
        <v>2049000</v>
      </c>
      <c r="H61" s="130">
        <f t="shared" si="36"/>
        <v>2049000</v>
      </c>
      <c r="I61" s="130">
        <f t="shared" si="36"/>
        <v>1107899</v>
      </c>
      <c r="J61" s="160">
        <f t="shared" si="26"/>
        <v>127.04369342760383</v>
      </c>
      <c r="K61" s="160">
        <f t="shared" si="29"/>
        <v>54.070229380185452</v>
      </c>
    </row>
    <row r="62" spans="1:14" s="124" customFormat="1">
      <c r="A62" s="194"/>
      <c r="B62" s="194">
        <v>3121</v>
      </c>
      <c r="C62" s="194"/>
      <c r="D62" s="220" t="s">
        <v>74</v>
      </c>
      <c r="E62" s="131">
        <f>E63</f>
        <v>6570546.5499999998</v>
      </c>
      <c r="F62" s="131">
        <f t="shared" si="36"/>
        <v>872061.39093503216</v>
      </c>
      <c r="G62" s="131">
        <f t="shared" si="36"/>
        <v>2049000</v>
      </c>
      <c r="H62" s="131">
        <f t="shared" si="36"/>
        <v>2049000</v>
      </c>
      <c r="I62" s="131">
        <f t="shared" si="36"/>
        <v>1107899</v>
      </c>
      <c r="J62" s="161">
        <f t="shared" si="26"/>
        <v>127.04369342760383</v>
      </c>
      <c r="K62" s="161">
        <f t="shared" si="29"/>
        <v>54.070229380185452</v>
      </c>
    </row>
    <row r="63" spans="1:14" s="124" customFormat="1">
      <c r="A63" s="194"/>
      <c r="B63" s="194"/>
      <c r="C63" s="194">
        <v>21</v>
      </c>
      <c r="D63" s="220" t="s">
        <v>171</v>
      </c>
      <c r="E63" s="131">
        <f>'Posebni dio s f'!C46</f>
        <v>6570546.5499999998</v>
      </c>
      <c r="F63" s="131">
        <f>'Posebni dio s f'!D46</f>
        <v>872061.39093503216</v>
      </c>
      <c r="G63" s="131">
        <f>'Posebni dio s f'!E46</f>
        <v>2049000</v>
      </c>
      <c r="H63" s="131">
        <f>'Posebni dio s f'!F46</f>
        <v>2049000</v>
      </c>
      <c r="I63" s="131">
        <f>'Posebni dio s f'!G46</f>
        <v>1107899</v>
      </c>
      <c r="J63" s="161">
        <f t="shared" si="26"/>
        <v>127.04369342760383</v>
      </c>
      <c r="K63" s="161">
        <f t="shared" si="29"/>
        <v>54.070229380185452</v>
      </c>
    </row>
    <row r="64" spans="1:14" s="121" customFormat="1">
      <c r="A64" s="195"/>
      <c r="B64" s="195">
        <v>313</v>
      </c>
      <c r="C64" s="195"/>
      <c r="D64" s="219" t="s">
        <v>77</v>
      </c>
      <c r="E64" s="130">
        <f>E65+E70</f>
        <v>21699659.559999999</v>
      </c>
      <c r="F64" s="130">
        <f t="shared" ref="F64:I64" si="37">F65+F70</f>
        <v>2880039.758444488</v>
      </c>
      <c r="G64" s="130">
        <f t="shared" si="37"/>
        <v>7156100</v>
      </c>
      <c r="H64" s="130">
        <f t="shared" ref="H64" si="38">H65+H70</f>
        <v>7156100</v>
      </c>
      <c r="I64" s="130">
        <f t="shared" si="37"/>
        <v>3436731.93</v>
      </c>
      <c r="J64" s="160">
        <f t="shared" si="26"/>
        <v>119.32932244852697</v>
      </c>
      <c r="K64" s="160">
        <f t="shared" si="29"/>
        <v>48.025208283841756</v>
      </c>
    </row>
    <row r="65" spans="1:11" s="124" customFormat="1" ht="13.5" customHeight="1">
      <c r="A65" s="194"/>
      <c r="B65" s="194">
        <v>3132</v>
      </c>
      <c r="C65" s="194"/>
      <c r="D65" s="220" t="s">
        <v>79</v>
      </c>
      <c r="E65" s="131">
        <f>E66+E67+E69+E68</f>
        <v>21673756.93</v>
      </c>
      <c r="F65" s="131">
        <f t="shared" ref="F65:I65" si="39">F66+F67+F69+F68</f>
        <v>2876601.8886455633</v>
      </c>
      <c r="G65" s="131">
        <f t="shared" si="39"/>
        <v>7152100</v>
      </c>
      <c r="H65" s="131">
        <f t="shared" ref="H65" si="40">H66+H67+H69+H68</f>
        <v>7152100</v>
      </c>
      <c r="I65" s="131">
        <f t="shared" si="39"/>
        <v>3435888.06</v>
      </c>
      <c r="J65" s="161">
        <f t="shared" si="26"/>
        <v>119.44259904584067</v>
      </c>
      <c r="K65" s="161">
        <f t="shared" si="29"/>
        <v>48.040268732260458</v>
      </c>
    </row>
    <row r="66" spans="1:11" s="124" customFormat="1">
      <c r="A66" s="194"/>
      <c r="B66" s="194"/>
      <c r="C66" s="194">
        <v>12</v>
      </c>
      <c r="D66" s="220" t="s">
        <v>70</v>
      </c>
      <c r="E66" s="131">
        <f>'Posebni dio s f'!C170+'Posebni dio s f'!C237</f>
        <v>11895.77</v>
      </c>
      <c r="F66" s="131">
        <f>'Posebni dio s f'!D170+'Posebni dio s f'!D237</f>
        <v>1578.8400026544562</v>
      </c>
      <c r="G66" s="131">
        <f>'Posebni dio s f'!E170+'Posebni dio s f'!E237</f>
        <v>2500</v>
      </c>
      <c r="H66" s="131">
        <f>'Posebni dio s f'!F170+'Posebni dio s f'!F237</f>
        <v>2500</v>
      </c>
      <c r="I66" s="131">
        <f>'Posebni dio s f'!G170+'Posebni dio s f'!G237</f>
        <v>627.14</v>
      </c>
      <c r="J66" s="161">
        <f t="shared" si="26"/>
        <v>39.721567666489854</v>
      </c>
      <c r="K66" s="161">
        <f t="shared" si="29"/>
        <v>25.085599999999996</v>
      </c>
    </row>
    <row r="67" spans="1:11" s="124" customFormat="1">
      <c r="A67" s="194"/>
      <c r="B67" s="194"/>
      <c r="C67" s="194">
        <v>21</v>
      </c>
      <c r="D67" s="220" t="s">
        <v>171</v>
      </c>
      <c r="E67" s="131">
        <f>'Posebni dio s f'!C48</f>
        <v>21578418.989999998</v>
      </c>
      <c r="F67" s="131">
        <f>'Posebni dio s f'!D48</f>
        <v>2863948.3695002981</v>
      </c>
      <c r="G67" s="131">
        <f>'Posebni dio s f'!E48</f>
        <v>7135000</v>
      </c>
      <c r="H67" s="131">
        <f>'Posebni dio s f'!F48</f>
        <v>7135000</v>
      </c>
      <c r="I67" s="131">
        <f>'Posebni dio s f'!G48</f>
        <v>3429103.73</v>
      </c>
      <c r="J67" s="161">
        <f t="shared" si="26"/>
        <v>119.73343397242564</v>
      </c>
      <c r="K67" s="161">
        <f t="shared" si="29"/>
        <v>48.060318570427469</v>
      </c>
    </row>
    <row r="68" spans="1:11" s="124" customFormat="1">
      <c r="A68" s="194"/>
      <c r="B68" s="194"/>
      <c r="C68" s="194">
        <v>43</v>
      </c>
      <c r="D68" s="220" t="s">
        <v>117</v>
      </c>
      <c r="E68" s="131">
        <f>'Posebni dio s f'!C118</f>
        <v>16032.85</v>
      </c>
      <c r="F68" s="131">
        <f>'Posebni dio s f'!D118</f>
        <v>2127.9248788904374</v>
      </c>
      <c r="G68" s="131">
        <f>'Posebni dio s f'!E118</f>
        <v>6000</v>
      </c>
      <c r="H68" s="131">
        <f>'Posebni dio s f'!F118</f>
        <v>6000</v>
      </c>
      <c r="I68" s="131">
        <f>'Posebni dio s f'!G118</f>
        <v>2603.37</v>
      </c>
      <c r="J68" s="161">
        <f t="shared" si="26"/>
        <v>122.34313465790547</v>
      </c>
      <c r="K68" s="161">
        <f t="shared" si="29"/>
        <v>43.389499999999998</v>
      </c>
    </row>
    <row r="69" spans="1:11" s="124" customFormat="1">
      <c r="A69" s="194"/>
      <c r="B69" s="194"/>
      <c r="C69" s="194">
        <v>561</v>
      </c>
      <c r="D69" s="220" t="s">
        <v>312</v>
      </c>
      <c r="E69" s="131">
        <f>'Posebni dio s f'!C195+'Posebni dio s f'!C250</f>
        <v>67409.320000000007</v>
      </c>
      <c r="F69" s="131">
        <f>'Posebni dio s f'!D195+'Posebni dio s f'!D250</f>
        <v>8946.7542637202205</v>
      </c>
      <c r="G69" s="131">
        <f>'Posebni dio s f'!E195+'Posebni dio s f'!E250</f>
        <v>8600</v>
      </c>
      <c r="H69" s="131">
        <f>'Posebni dio s f'!F195+'Posebni dio s f'!F250</f>
        <v>8600</v>
      </c>
      <c r="I69" s="131">
        <f>'Posebni dio s f'!G195+'Posebni dio s f'!G250</f>
        <v>3553.82</v>
      </c>
      <c r="J69" s="161">
        <f t="shared" si="26"/>
        <v>39.721891260733685</v>
      </c>
      <c r="K69" s="161">
        <f t="shared" si="29"/>
        <v>41.323488372093024</v>
      </c>
    </row>
    <row r="70" spans="1:11" s="124" customFormat="1">
      <c r="A70" s="194"/>
      <c r="B70" s="194">
        <v>3133</v>
      </c>
      <c r="C70" s="194"/>
      <c r="D70" s="220" t="s">
        <v>173</v>
      </c>
      <c r="E70" s="131">
        <f>E71</f>
        <v>25902.63</v>
      </c>
      <c r="F70" s="131">
        <f t="shared" ref="F70:I70" si="41">F71</f>
        <v>3437.8697989249454</v>
      </c>
      <c r="G70" s="131">
        <f t="shared" si="41"/>
        <v>4000</v>
      </c>
      <c r="H70" s="131">
        <f t="shared" si="41"/>
        <v>4000</v>
      </c>
      <c r="I70" s="131">
        <f t="shared" si="41"/>
        <v>843.87</v>
      </c>
      <c r="J70" s="161">
        <f t="shared" si="26"/>
        <v>24.546304815379749</v>
      </c>
      <c r="K70" s="161">
        <f t="shared" si="29"/>
        <v>21.09675</v>
      </c>
    </row>
    <row r="71" spans="1:11" s="124" customFormat="1">
      <c r="A71" s="194"/>
      <c r="B71" s="194"/>
      <c r="C71" s="194">
        <v>21</v>
      </c>
      <c r="D71" s="220" t="s">
        <v>171</v>
      </c>
      <c r="E71" s="131">
        <f>'Posebni dio s f'!C49</f>
        <v>25902.63</v>
      </c>
      <c r="F71" s="131">
        <f>'Posebni dio s f'!D49</f>
        <v>3437.8697989249454</v>
      </c>
      <c r="G71" s="131">
        <f>'Posebni dio s f'!E49</f>
        <v>4000</v>
      </c>
      <c r="H71" s="131">
        <f>'Posebni dio s f'!F49</f>
        <v>4000</v>
      </c>
      <c r="I71" s="131">
        <f>'Posebni dio s f'!G49</f>
        <v>843.87</v>
      </c>
      <c r="J71" s="161">
        <f t="shared" si="26"/>
        <v>24.546304815379749</v>
      </c>
      <c r="K71" s="161">
        <f t="shared" si="29"/>
        <v>21.09675</v>
      </c>
    </row>
    <row r="72" spans="1:11" s="121" customFormat="1">
      <c r="A72" s="195"/>
      <c r="B72" s="144">
        <v>32</v>
      </c>
      <c r="C72" s="144"/>
      <c r="D72" s="16" t="s">
        <v>5</v>
      </c>
      <c r="E72" s="130">
        <f>E73+E91+E102+E135+E138</f>
        <v>55323923.859999992</v>
      </c>
      <c r="F72" s="130">
        <f t="shared" ref="F72:I72" si="42">F73+F91+F102+F135+F138</f>
        <v>7342746.5472161379</v>
      </c>
      <c r="G72" s="130">
        <f t="shared" si="42"/>
        <v>21396753</v>
      </c>
      <c r="H72" s="130">
        <f t="shared" ref="H72" si="43">H73+H91+H102+H135+H138</f>
        <v>21396753</v>
      </c>
      <c r="I72" s="130">
        <f t="shared" si="42"/>
        <v>7825908.4799999995</v>
      </c>
      <c r="J72" s="156">
        <f t="shared" si="26"/>
        <v>106.58012542959206</v>
      </c>
      <c r="K72" s="156">
        <f t="shared" si="29"/>
        <v>36.575215314211455</v>
      </c>
    </row>
    <row r="73" spans="1:11" s="121" customFormat="1">
      <c r="A73" s="195"/>
      <c r="B73" s="144">
        <v>321</v>
      </c>
      <c r="C73" s="144"/>
      <c r="D73" s="16" t="s">
        <v>60</v>
      </c>
      <c r="E73" s="130">
        <f>E74+E80+E84+E89</f>
        <v>4918634.6000000006</v>
      </c>
      <c r="F73" s="130">
        <f t="shared" ref="F73:I73" si="44">F74+F80+F84+F89</f>
        <v>652814.99767735077</v>
      </c>
      <c r="G73" s="130">
        <f t="shared" si="44"/>
        <v>1795700</v>
      </c>
      <c r="H73" s="130">
        <f t="shared" ref="H73" si="45">H74+H80+H84+H89</f>
        <v>1795700</v>
      </c>
      <c r="I73" s="130">
        <f t="shared" si="44"/>
        <v>763070.69</v>
      </c>
      <c r="J73" s="156">
        <f t="shared" si="26"/>
        <v>116.88927072982816</v>
      </c>
      <c r="K73" s="156">
        <f t="shared" si="29"/>
        <v>42.494330344712367</v>
      </c>
    </row>
    <row r="74" spans="1:11" s="124" customFormat="1">
      <c r="A74" s="194"/>
      <c r="B74" s="192">
        <v>3211</v>
      </c>
      <c r="C74" s="192"/>
      <c r="D74" s="43" t="s">
        <v>62</v>
      </c>
      <c r="E74" s="131">
        <f>E75+E76+E77+E78+E79</f>
        <v>171233.91</v>
      </c>
      <c r="F74" s="131">
        <f t="shared" ref="F74:I74" si="46">F75+F76+F77+F78+F79</f>
        <v>22726.645431017321</v>
      </c>
      <c r="G74" s="131">
        <f t="shared" si="46"/>
        <v>95600</v>
      </c>
      <c r="H74" s="131">
        <f t="shared" ref="H74" si="47">H75+H76+H77+H78+H79</f>
        <v>95600</v>
      </c>
      <c r="I74" s="131">
        <f t="shared" si="46"/>
        <v>39388.71</v>
      </c>
      <c r="J74" s="157">
        <f t="shared" si="26"/>
        <v>173.31510767639423</v>
      </c>
      <c r="K74" s="157">
        <f t="shared" si="29"/>
        <v>41.20157949790795</v>
      </c>
    </row>
    <row r="75" spans="1:11" s="124" customFormat="1">
      <c r="A75" s="194"/>
      <c r="B75" s="194"/>
      <c r="C75" s="194">
        <v>12</v>
      </c>
      <c r="D75" s="220" t="s">
        <v>70</v>
      </c>
      <c r="E75" s="131">
        <f>'Posebni dio s f'!C173</f>
        <v>0</v>
      </c>
      <c r="F75" s="131">
        <f>'Posebni dio s f'!D173</f>
        <v>0</v>
      </c>
      <c r="G75" s="131">
        <f>'Posebni dio s f'!E173</f>
        <v>1600</v>
      </c>
      <c r="H75" s="131">
        <f>'Posebni dio s f'!F173</f>
        <v>1600</v>
      </c>
      <c r="I75" s="131">
        <f>'Posebni dio s f'!G173</f>
        <v>0</v>
      </c>
      <c r="J75" s="157">
        <f t="shared" si="26"/>
        <v>0</v>
      </c>
      <c r="K75" s="157">
        <f t="shared" si="29"/>
        <v>0</v>
      </c>
    </row>
    <row r="76" spans="1:11" s="124" customFormat="1">
      <c r="A76" s="194"/>
      <c r="B76" s="194"/>
      <c r="C76" s="194">
        <v>21</v>
      </c>
      <c r="D76" s="220" t="s">
        <v>171</v>
      </c>
      <c r="E76" s="131">
        <f>'Posebni dio s f'!C52</f>
        <v>171233.91</v>
      </c>
      <c r="F76" s="131">
        <f>'Posebni dio s f'!D52</f>
        <v>22726.645431017321</v>
      </c>
      <c r="G76" s="131">
        <f>'Posebni dio s f'!E52</f>
        <v>80000</v>
      </c>
      <c r="H76" s="131">
        <f>'Posebni dio s f'!F52</f>
        <v>80000</v>
      </c>
      <c r="I76" s="131">
        <f>'Posebni dio s f'!G52</f>
        <v>38381.769999999997</v>
      </c>
      <c r="J76" s="157">
        <f t="shared" si="26"/>
        <v>168.88444938563859</v>
      </c>
      <c r="K76" s="157">
        <f t="shared" si="29"/>
        <v>47.977212499999993</v>
      </c>
    </row>
    <row r="77" spans="1:11" s="124" customFormat="1">
      <c r="A77" s="194"/>
      <c r="B77" s="194"/>
      <c r="C77" s="194">
        <v>51</v>
      </c>
      <c r="D77" s="220" t="s">
        <v>313</v>
      </c>
      <c r="E77" s="131">
        <f>'Posebni dio s f'!C126</f>
        <v>0</v>
      </c>
      <c r="F77" s="131">
        <f>'Posebni dio s f'!D126</f>
        <v>0</v>
      </c>
      <c r="G77" s="131">
        <f>'Posebni dio s f'!E126</f>
        <v>1000</v>
      </c>
      <c r="H77" s="131">
        <f>'Posebni dio s f'!F126</f>
        <v>1000</v>
      </c>
      <c r="I77" s="131">
        <f>'Posebni dio s f'!G126</f>
        <v>1006.94</v>
      </c>
      <c r="J77" s="157">
        <f t="shared" si="26"/>
        <v>0</v>
      </c>
      <c r="K77" s="157">
        <f t="shared" si="29"/>
        <v>100.69399999999999</v>
      </c>
    </row>
    <row r="78" spans="1:11" s="124" customFormat="1">
      <c r="A78" s="194"/>
      <c r="B78" s="194"/>
      <c r="C78" s="194">
        <v>561</v>
      </c>
      <c r="D78" s="220" t="s">
        <v>312</v>
      </c>
      <c r="E78" s="131">
        <f>'Posebni dio s f'!C198</f>
        <v>0</v>
      </c>
      <c r="F78" s="131">
        <f>'Posebni dio s f'!D198</f>
        <v>0</v>
      </c>
      <c r="G78" s="131">
        <f>'Posebni dio s f'!E198</f>
        <v>7700</v>
      </c>
      <c r="H78" s="131">
        <f>'Posebni dio s f'!F198</f>
        <v>7700</v>
      </c>
      <c r="I78" s="131">
        <f>'Posebni dio s f'!G198</f>
        <v>0</v>
      </c>
      <c r="J78" s="157">
        <f t="shared" si="26"/>
        <v>0</v>
      </c>
      <c r="K78" s="157">
        <f t="shared" si="29"/>
        <v>0</v>
      </c>
    </row>
    <row r="79" spans="1:11" s="124" customFormat="1">
      <c r="A79" s="194"/>
      <c r="B79" s="195"/>
      <c r="C79" s="194">
        <v>581</v>
      </c>
      <c r="D79" s="25" t="s">
        <v>135</v>
      </c>
      <c r="E79" s="131">
        <f>'Posebni dio s f'!C219</f>
        <v>0</v>
      </c>
      <c r="F79" s="131">
        <f>'Posebni dio s f'!D219</f>
        <v>0</v>
      </c>
      <c r="G79" s="131">
        <f>'Posebni dio s f'!E219</f>
        <v>5300</v>
      </c>
      <c r="H79" s="131">
        <f>'Posebni dio s f'!F219</f>
        <v>5300</v>
      </c>
      <c r="I79" s="131">
        <f>'Posebni dio s f'!G219</f>
        <v>0</v>
      </c>
      <c r="J79" s="157">
        <f t="shared" si="26"/>
        <v>0</v>
      </c>
      <c r="K79" s="157">
        <f t="shared" si="29"/>
        <v>0</v>
      </c>
    </row>
    <row r="80" spans="1:11" s="124" customFormat="1">
      <c r="A80" s="194"/>
      <c r="B80" s="194">
        <v>3212</v>
      </c>
      <c r="C80" s="194"/>
      <c r="D80" s="25" t="s">
        <v>81</v>
      </c>
      <c r="E80" s="131">
        <f>E81+E82+E83</f>
        <v>4558497.9800000004</v>
      </c>
      <c r="F80" s="131">
        <f t="shared" ref="F80:I80" si="48">F81+F82+F83</f>
        <v>605016.65405799984</v>
      </c>
      <c r="G80" s="131">
        <f t="shared" si="48"/>
        <v>1300000</v>
      </c>
      <c r="H80" s="131">
        <f t="shared" ref="H80" si="49">H81+H82+H83</f>
        <v>1300000</v>
      </c>
      <c r="I80" s="131">
        <f t="shared" si="48"/>
        <v>674103.6</v>
      </c>
      <c r="J80" s="157">
        <f t="shared" si="26"/>
        <v>111.41901557231797</v>
      </c>
      <c r="K80" s="157">
        <f t="shared" si="29"/>
        <v>51.854123076923074</v>
      </c>
    </row>
    <row r="81" spans="1:11" s="124" customFormat="1">
      <c r="A81" s="194"/>
      <c r="B81" s="194"/>
      <c r="C81" s="194">
        <v>12</v>
      </c>
      <c r="D81" s="220" t="s">
        <v>70</v>
      </c>
      <c r="E81" s="131">
        <f>'Posebni dio s f'!C174</f>
        <v>0</v>
      </c>
      <c r="F81" s="131">
        <f>'Posebni dio s f'!D174</f>
        <v>0</v>
      </c>
      <c r="G81" s="131">
        <f>'Posebni dio s f'!E174</f>
        <v>0</v>
      </c>
      <c r="H81" s="131">
        <f>'Posebni dio s f'!F174</f>
        <v>0</v>
      </c>
      <c r="I81" s="131">
        <f>'Posebni dio s f'!G174</f>
        <v>0</v>
      </c>
      <c r="J81" s="157">
        <f t="shared" si="26"/>
        <v>0</v>
      </c>
      <c r="K81" s="157">
        <f t="shared" si="29"/>
        <v>0</v>
      </c>
    </row>
    <row r="82" spans="1:11" s="124" customFormat="1">
      <c r="A82" s="194"/>
      <c r="B82" s="194"/>
      <c r="C82" s="194">
        <v>21</v>
      </c>
      <c r="D82" s="220" t="s">
        <v>171</v>
      </c>
      <c r="E82" s="131">
        <f>'Posebni dio s f'!C53</f>
        <v>4558497.9800000004</v>
      </c>
      <c r="F82" s="131">
        <f>'Posebni dio s f'!D53</f>
        <v>605016.65405799984</v>
      </c>
      <c r="G82" s="131">
        <f>'Posebni dio s f'!E53</f>
        <v>1300000</v>
      </c>
      <c r="H82" s="131">
        <f>'Posebni dio s f'!F53</f>
        <v>1300000</v>
      </c>
      <c r="I82" s="131">
        <f>'Posebni dio s f'!G53</f>
        <v>674103.6</v>
      </c>
      <c r="J82" s="157">
        <f t="shared" ref="J82:J111" si="50">IFERROR(I82/F82,0)*100</f>
        <v>111.41901557231797</v>
      </c>
      <c r="K82" s="157">
        <f t="shared" si="29"/>
        <v>51.854123076923074</v>
      </c>
    </row>
    <row r="83" spans="1:11" s="124" customFormat="1">
      <c r="A83" s="194"/>
      <c r="B83" s="194"/>
      <c r="C83" s="194">
        <v>561</v>
      </c>
      <c r="D83" s="25" t="s">
        <v>312</v>
      </c>
      <c r="E83" s="131">
        <f>'Posebni dio s f'!C199</f>
        <v>0</v>
      </c>
      <c r="F83" s="131">
        <f>'Posebni dio s f'!D199</f>
        <v>0</v>
      </c>
      <c r="G83" s="131">
        <f>'Posebni dio s f'!E199</f>
        <v>0</v>
      </c>
      <c r="H83" s="131">
        <f>'Posebni dio s f'!F199</f>
        <v>0</v>
      </c>
      <c r="I83" s="131">
        <f>'Posebni dio s f'!G199</f>
        <v>0</v>
      </c>
      <c r="J83" s="157">
        <f t="shared" si="50"/>
        <v>0</v>
      </c>
      <c r="K83" s="157">
        <f t="shared" si="29"/>
        <v>0</v>
      </c>
    </row>
    <row r="84" spans="1:11" s="124" customFormat="1">
      <c r="A84" s="194"/>
      <c r="B84" s="194">
        <v>3213</v>
      </c>
      <c r="C84" s="194"/>
      <c r="D84" s="25" t="s">
        <v>64</v>
      </c>
      <c r="E84" s="131">
        <f>E85+E86+E87+E88</f>
        <v>174868.75</v>
      </c>
      <c r="F84" s="131">
        <f t="shared" ref="F84:I84" si="51">F85+F86+F87+F88</f>
        <v>23209.071603955137</v>
      </c>
      <c r="G84" s="131">
        <f t="shared" si="51"/>
        <v>393100</v>
      </c>
      <c r="H84" s="131">
        <f t="shared" ref="H84" si="52">H85+H86+H87+H88</f>
        <v>393100</v>
      </c>
      <c r="I84" s="131">
        <f t="shared" si="51"/>
        <v>46088.5</v>
      </c>
      <c r="J84" s="157">
        <f t="shared" si="50"/>
        <v>198.57967947389113</v>
      </c>
      <c r="K84" s="157">
        <f t="shared" si="29"/>
        <v>11.724370389213941</v>
      </c>
    </row>
    <row r="85" spans="1:11" s="124" customFormat="1">
      <c r="A85" s="194"/>
      <c r="B85" s="194"/>
      <c r="C85" s="194">
        <v>12</v>
      </c>
      <c r="D85" s="220" t="s">
        <v>70</v>
      </c>
      <c r="E85" s="131">
        <f>'Posebni dio s f'!C175+'Posebni dio s f'!C240</f>
        <v>0</v>
      </c>
      <c r="F85" s="131">
        <f>'Posebni dio s f'!D175+'Posebni dio s f'!D240</f>
        <v>0</v>
      </c>
      <c r="G85" s="131">
        <f>'Posebni dio s f'!E175+'Posebni dio s f'!E240</f>
        <v>30000</v>
      </c>
      <c r="H85" s="131">
        <f>'Posebni dio s f'!F175+'Posebni dio s f'!F240</f>
        <v>30000</v>
      </c>
      <c r="I85" s="131">
        <f>'Posebni dio s f'!G175+'Posebni dio s f'!G240</f>
        <v>0</v>
      </c>
      <c r="J85" s="157">
        <f t="shared" si="50"/>
        <v>0</v>
      </c>
      <c r="K85" s="157">
        <f t="shared" si="29"/>
        <v>0</v>
      </c>
    </row>
    <row r="86" spans="1:11" s="124" customFormat="1">
      <c r="A86" s="194"/>
      <c r="B86" s="194"/>
      <c r="C86" s="194">
        <v>21</v>
      </c>
      <c r="D86" s="220" t="s">
        <v>171</v>
      </c>
      <c r="E86" s="131">
        <f>'Posebni dio s f'!C54</f>
        <v>174868.75</v>
      </c>
      <c r="F86" s="131">
        <f>'Posebni dio s f'!D54</f>
        <v>23209.071603955137</v>
      </c>
      <c r="G86" s="131">
        <f>'Posebni dio s f'!E54</f>
        <v>230000</v>
      </c>
      <c r="H86" s="131">
        <f>'Posebni dio s f'!F54</f>
        <v>230000</v>
      </c>
      <c r="I86" s="131">
        <f>'Posebni dio s f'!G54</f>
        <v>36134.29</v>
      </c>
      <c r="J86" s="157">
        <f t="shared" si="50"/>
        <v>155.69037235355091</v>
      </c>
      <c r="K86" s="157">
        <f t="shared" si="29"/>
        <v>15.710560869565219</v>
      </c>
    </row>
    <row r="87" spans="1:11" s="124" customFormat="1">
      <c r="A87" s="194"/>
      <c r="B87" s="194"/>
      <c r="C87" s="194">
        <v>561</v>
      </c>
      <c r="D87" s="25" t="s">
        <v>312</v>
      </c>
      <c r="E87" s="131">
        <f>'Posebni dio s f'!C200+'Posebni dio s f'!C240+'Posebni dio s f'!C253</f>
        <v>0</v>
      </c>
      <c r="F87" s="131">
        <f>'Posebni dio s f'!D200+'Posebni dio s f'!D240+'Posebni dio s f'!D253</f>
        <v>0</v>
      </c>
      <c r="G87" s="131">
        <f>'Posebni dio s f'!E200+'Posebni dio s f'!E240+'Posebni dio s f'!E253</f>
        <v>120100</v>
      </c>
      <c r="H87" s="131">
        <f>'Posebni dio s f'!F200+'Posebni dio s f'!F240+'Posebni dio s f'!F253</f>
        <v>120100</v>
      </c>
      <c r="I87" s="131">
        <f>'Posebni dio s f'!G200+'Posebni dio s f'!G240+'Posebni dio s f'!G253</f>
        <v>0</v>
      </c>
      <c r="J87" s="157">
        <f t="shared" si="50"/>
        <v>0</v>
      </c>
      <c r="K87" s="157">
        <f t="shared" si="29"/>
        <v>0</v>
      </c>
    </row>
    <row r="88" spans="1:11" s="124" customFormat="1">
      <c r="A88" s="194"/>
      <c r="B88" s="194"/>
      <c r="C88" s="194">
        <v>581</v>
      </c>
      <c r="D88" s="25" t="s">
        <v>135</v>
      </c>
      <c r="E88" s="131">
        <f>'Posebni dio s f'!C220</f>
        <v>0</v>
      </c>
      <c r="F88" s="131">
        <f>'Posebni dio s f'!D220</f>
        <v>0</v>
      </c>
      <c r="G88" s="131">
        <f>'Posebni dio s f'!E220</f>
        <v>13000</v>
      </c>
      <c r="H88" s="131">
        <f>'Posebni dio s f'!F220</f>
        <v>13000</v>
      </c>
      <c r="I88" s="131">
        <f>'Posebni dio s f'!G220</f>
        <v>9954.2099999999991</v>
      </c>
      <c r="J88" s="157">
        <f t="shared" si="50"/>
        <v>0</v>
      </c>
      <c r="K88" s="157">
        <f t="shared" si="29"/>
        <v>76.570846153846148</v>
      </c>
    </row>
    <row r="89" spans="1:11" s="124" customFormat="1">
      <c r="A89" s="194"/>
      <c r="B89" s="194">
        <v>3214</v>
      </c>
      <c r="C89" s="194"/>
      <c r="D89" s="25" t="s">
        <v>119</v>
      </c>
      <c r="E89" s="131">
        <f>E90</f>
        <v>14033.96</v>
      </c>
      <c r="F89" s="131">
        <f t="shared" ref="F89:I89" si="53">F90</f>
        <v>1862.6265843785252</v>
      </c>
      <c r="G89" s="131">
        <f t="shared" si="53"/>
        <v>7000</v>
      </c>
      <c r="H89" s="131">
        <f t="shared" si="53"/>
        <v>7000</v>
      </c>
      <c r="I89" s="131">
        <f t="shared" si="53"/>
        <v>3489.88</v>
      </c>
      <c r="J89" s="157">
        <f t="shared" si="50"/>
        <v>187.36337327454265</v>
      </c>
      <c r="K89" s="157">
        <f t="shared" si="29"/>
        <v>49.855428571428575</v>
      </c>
    </row>
    <row r="90" spans="1:11" s="124" customFormat="1">
      <c r="A90" s="194"/>
      <c r="B90" s="194"/>
      <c r="C90" s="194">
        <v>21</v>
      </c>
      <c r="D90" s="220" t="s">
        <v>171</v>
      </c>
      <c r="E90" s="131">
        <f>'Posebni dio s f'!C55</f>
        <v>14033.96</v>
      </c>
      <c r="F90" s="131">
        <f>'Posebni dio s f'!D55</f>
        <v>1862.6265843785252</v>
      </c>
      <c r="G90" s="131">
        <f>'Posebni dio s f'!E55</f>
        <v>7000</v>
      </c>
      <c r="H90" s="131">
        <f>'Posebni dio s f'!F55</f>
        <v>7000</v>
      </c>
      <c r="I90" s="131">
        <f>'Posebni dio s f'!G55</f>
        <v>3489.88</v>
      </c>
      <c r="J90" s="157">
        <f t="shared" si="50"/>
        <v>187.36337327454265</v>
      </c>
      <c r="K90" s="157">
        <f t="shared" si="29"/>
        <v>49.855428571428575</v>
      </c>
    </row>
    <row r="91" spans="1:11" s="121" customFormat="1">
      <c r="A91" s="195"/>
      <c r="B91" s="195">
        <v>322</v>
      </c>
      <c r="C91" s="195"/>
      <c r="D91" s="205" t="s">
        <v>83</v>
      </c>
      <c r="E91" s="130">
        <f>E92+E94+E96+E98+E100</f>
        <v>8265060.5499999998</v>
      </c>
      <c r="F91" s="130">
        <f t="shared" ref="F91:I91" si="54">F92+F94+F96+F98+F100</f>
        <v>1096962.0479129339</v>
      </c>
      <c r="G91" s="130">
        <f t="shared" si="54"/>
        <v>2772000</v>
      </c>
      <c r="H91" s="130">
        <f t="shared" ref="H91" si="55">H92+H94+H96+H98+H100</f>
        <v>2772000</v>
      </c>
      <c r="I91" s="130">
        <f t="shared" si="54"/>
        <v>984806.09</v>
      </c>
      <c r="J91" s="156">
        <f t="shared" si="50"/>
        <v>89.77576679828438</v>
      </c>
      <c r="K91" s="156">
        <f t="shared" si="29"/>
        <v>35.52691522366522</v>
      </c>
    </row>
    <row r="92" spans="1:11" s="124" customFormat="1">
      <c r="A92" s="194"/>
      <c r="B92" s="194">
        <v>3221</v>
      </c>
      <c r="C92" s="194"/>
      <c r="D92" s="25" t="s">
        <v>85</v>
      </c>
      <c r="E92" s="131">
        <f>E93</f>
        <v>1401076.11</v>
      </c>
      <c r="F92" s="131">
        <f t="shared" ref="F92:I92" si="56">F93</f>
        <v>185954.75612183954</v>
      </c>
      <c r="G92" s="131">
        <f t="shared" si="56"/>
        <v>800000</v>
      </c>
      <c r="H92" s="131">
        <f t="shared" si="56"/>
        <v>800000</v>
      </c>
      <c r="I92" s="131">
        <f t="shared" si="56"/>
        <v>303991.81</v>
      </c>
      <c r="J92" s="157">
        <f t="shared" si="50"/>
        <v>163.47622203371949</v>
      </c>
      <c r="K92" s="157">
        <f t="shared" si="29"/>
        <v>37.998976249999998</v>
      </c>
    </row>
    <row r="93" spans="1:11" s="124" customFormat="1">
      <c r="A93" s="194"/>
      <c r="B93" s="194"/>
      <c r="C93" s="194">
        <v>21</v>
      </c>
      <c r="D93" s="220" t="s">
        <v>171</v>
      </c>
      <c r="E93" s="131">
        <f>'Posebni dio s f'!C57</f>
        <v>1401076.11</v>
      </c>
      <c r="F93" s="131">
        <f>'Posebni dio s f'!D57</f>
        <v>185954.75612183954</v>
      </c>
      <c r="G93" s="131">
        <f>'Posebni dio s f'!E57</f>
        <v>800000</v>
      </c>
      <c r="H93" s="131">
        <f>'Posebni dio s f'!F57</f>
        <v>800000</v>
      </c>
      <c r="I93" s="131">
        <f>'Posebni dio s f'!G57</f>
        <v>303991.81</v>
      </c>
      <c r="J93" s="157">
        <f t="shared" si="50"/>
        <v>163.47622203371949</v>
      </c>
      <c r="K93" s="157">
        <f t="shared" si="29"/>
        <v>37.998976249999998</v>
      </c>
    </row>
    <row r="94" spans="1:11" s="124" customFormat="1">
      <c r="A94" s="194"/>
      <c r="B94" s="194">
        <v>3223</v>
      </c>
      <c r="C94" s="194"/>
      <c r="D94" s="25" t="s">
        <v>87</v>
      </c>
      <c r="E94" s="131">
        <f>E95</f>
        <v>6696842.54</v>
      </c>
      <c r="F94" s="131">
        <f t="shared" ref="F94:I94" si="57">F95</f>
        <v>888823.74941933772</v>
      </c>
      <c r="G94" s="131">
        <f t="shared" si="57"/>
        <v>1900000</v>
      </c>
      <c r="H94" s="131">
        <f t="shared" si="57"/>
        <v>1900000</v>
      </c>
      <c r="I94" s="131">
        <f t="shared" si="57"/>
        <v>663784.73</v>
      </c>
      <c r="J94" s="157">
        <f t="shared" si="50"/>
        <v>74.681254909496502</v>
      </c>
      <c r="K94" s="157">
        <f t="shared" si="29"/>
        <v>34.936038421052629</v>
      </c>
    </row>
    <row r="95" spans="1:11" s="124" customFormat="1">
      <c r="A95" s="194"/>
      <c r="B95" s="194"/>
      <c r="C95" s="194">
        <v>21</v>
      </c>
      <c r="D95" s="220" t="s">
        <v>171</v>
      </c>
      <c r="E95" s="131">
        <f>'Posebni dio s f'!C58</f>
        <v>6696842.54</v>
      </c>
      <c r="F95" s="131">
        <f>'Posebni dio s f'!D58</f>
        <v>888823.74941933772</v>
      </c>
      <c r="G95" s="131">
        <f>'Posebni dio s f'!E58</f>
        <v>1900000</v>
      </c>
      <c r="H95" s="131">
        <f>'Posebni dio s f'!F58</f>
        <v>1900000</v>
      </c>
      <c r="I95" s="131">
        <f>'Posebni dio s f'!G58</f>
        <v>663784.73</v>
      </c>
      <c r="J95" s="157">
        <f t="shared" si="50"/>
        <v>74.681254909496502</v>
      </c>
      <c r="K95" s="157">
        <f t="shared" si="29"/>
        <v>34.936038421052629</v>
      </c>
    </row>
    <row r="96" spans="1:11" s="124" customFormat="1">
      <c r="A96" s="194"/>
      <c r="B96" s="194">
        <v>3224</v>
      </c>
      <c r="C96" s="194"/>
      <c r="D96" s="25" t="s">
        <v>121</v>
      </c>
      <c r="E96" s="131">
        <f>E97</f>
        <v>154232.1</v>
      </c>
      <c r="F96" s="131">
        <f t="shared" ref="F96:I96" si="58">F97</f>
        <v>20470.117459685447</v>
      </c>
      <c r="G96" s="131">
        <f t="shared" si="58"/>
        <v>50000</v>
      </c>
      <c r="H96" s="131">
        <f t="shared" si="58"/>
        <v>50000</v>
      </c>
      <c r="I96" s="131">
        <f t="shared" si="58"/>
        <v>13427.62</v>
      </c>
      <c r="J96" s="157">
        <f t="shared" si="50"/>
        <v>65.596203961432153</v>
      </c>
      <c r="K96" s="157">
        <f t="shared" si="29"/>
        <v>26.855240000000002</v>
      </c>
    </row>
    <row r="97" spans="1:11" s="124" customFormat="1">
      <c r="A97" s="194"/>
      <c r="B97" s="194"/>
      <c r="C97" s="194">
        <v>21</v>
      </c>
      <c r="D97" s="220" t="s">
        <v>171</v>
      </c>
      <c r="E97" s="131">
        <f>'Posebni dio s f'!C59</f>
        <v>154232.1</v>
      </c>
      <c r="F97" s="131">
        <f>'Posebni dio s f'!D59</f>
        <v>20470.117459685447</v>
      </c>
      <c r="G97" s="131">
        <f>'Posebni dio s f'!E59</f>
        <v>50000</v>
      </c>
      <c r="H97" s="131">
        <f>'Posebni dio s f'!F59</f>
        <v>50000</v>
      </c>
      <c r="I97" s="131">
        <f>'Posebni dio s f'!G59</f>
        <v>13427.62</v>
      </c>
      <c r="J97" s="157">
        <f t="shared" si="50"/>
        <v>65.596203961432153</v>
      </c>
      <c r="K97" s="157">
        <f t="shared" si="29"/>
        <v>26.855240000000002</v>
      </c>
    </row>
    <row r="98" spans="1:11" s="124" customFormat="1">
      <c r="A98" s="194"/>
      <c r="B98" s="194">
        <v>3225</v>
      </c>
      <c r="C98" s="194"/>
      <c r="D98" s="25" t="s">
        <v>89</v>
      </c>
      <c r="E98" s="131">
        <f>E99</f>
        <v>9427.2999999999993</v>
      </c>
      <c r="F98" s="131">
        <f t="shared" ref="F98:I98" si="59">F99</f>
        <v>1251.217731767204</v>
      </c>
      <c r="G98" s="131">
        <f t="shared" si="59"/>
        <v>15000</v>
      </c>
      <c r="H98" s="131">
        <f t="shared" si="59"/>
        <v>15000</v>
      </c>
      <c r="I98" s="131">
        <f t="shared" si="59"/>
        <v>2073.69</v>
      </c>
      <c r="J98" s="157">
        <f t="shared" si="50"/>
        <v>165.73374460343896</v>
      </c>
      <c r="K98" s="157">
        <f t="shared" si="29"/>
        <v>13.8246</v>
      </c>
    </row>
    <row r="99" spans="1:11" s="124" customFormat="1">
      <c r="A99" s="194"/>
      <c r="B99" s="194"/>
      <c r="C99" s="194">
        <v>21</v>
      </c>
      <c r="D99" s="220" t="s">
        <v>171</v>
      </c>
      <c r="E99" s="131">
        <f>'Posebni dio s f'!C60</f>
        <v>9427.2999999999993</v>
      </c>
      <c r="F99" s="131">
        <f>'Posebni dio s f'!D60</f>
        <v>1251.217731767204</v>
      </c>
      <c r="G99" s="131">
        <f>'Posebni dio s f'!E60</f>
        <v>15000</v>
      </c>
      <c r="H99" s="131">
        <f>'Posebni dio s f'!F60</f>
        <v>15000</v>
      </c>
      <c r="I99" s="131">
        <f>'Posebni dio s f'!G60</f>
        <v>2073.69</v>
      </c>
      <c r="J99" s="157">
        <f t="shared" si="50"/>
        <v>165.73374460343896</v>
      </c>
      <c r="K99" s="157">
        <f t="shared" si="29"/>
        <v>13.8246</v>
      </c>
    </row>
    <row r="100" spans="1:11" s="124" customFormat="1">
      <c r="A100" s="194"/>
      <c r="B100" s="194">
        <v>3227</v>
      </c>
      <c r="C100" s="194"/>
      <c r="D100" s="25" t="s">
        <v>123</v>
      </c>
      <c r="E100" s="131">
        <f>E101</f>
        <v>3482.5</v>
      </c>
      <c r="F100" s="131">
        <f t="shared" ref="F100:I100" si="60">F101</f>
        <v>462.20718030393522</v>
      </c>
      <c r="G100" s="131">
        <f t="shared" si="60"/>
        <v>7000</v>
      </c>
      <c r="H100" s="131">
        <f t="shared" si="60"/>
        <v>7000</v>
      </c>
      <c r="I100" s="131">
        <f t="shared" si="60"/>
        <v>1528.24</v>
      </c>
      <c r="J100" s="157">
        <f t="shared" si="50"/>
        <v>330.63960603015079</v>
      </c>
      <c r="K100" s="157">
        <f t="shared" si="29"/>
        <v>21.832000000000001</v>
      </c>
    </row>
    <row r="101" spans="1:11" s="124" customFormat="1">
      <c r="A101" s="194"/>
      <c r="B101" s="194"/>
      <c r="C101" s="194">
        <v>21</v>
      </c>
      <c r="D101" s="25" t="s">
        <v>171</v>
      </c>
      <c r="E101" s="131">
        <f>'Posebni dio s f'!C61</f>
        <v>3482.5</v>
      </c>
      <c r="F101" s="131">
        <f>'Posebni dio s f'!D61</f>
        <v>462.20718030393522</v>
      </c>
      <c r="G101" s="131">
        <f>'Posebni dio s f'!E61</f>
        <v>7000</v>
      </c>
      <c r="H101" s="131">
        <f>'Posebni dio s f'!F61</f>
        <v>7000</v>
      </c>
      <c r="I101" s="131">
        <f>'Posebni dio s f'!G61</f>
        <v>1528.24</v>
      </c>
      <c r="J101" s="157">
        <f t="shared" si="50"/>
        <v>330.63960603015079</v>
      </c>
      <c r="K101" s="157">
        <f t="shared" si="29"/>
        <v>21.832000000000001</v>
      </c>
    </row>
    <row r="102" spans="1:11" s="121" customFormat="1">
      <c r="A102" s="195"/>
      <c r="B102" s="195">
        <v>323</v>
      </c>
      <c r="C102" s="195"/>
      <c r="D102" s="205" t="s">
        <v>7</v>
      </c>
      <c r="E102" s="130">
        <f>E103+E105+E108+E113+E116+E121+E123+E128+E133</f>
        <v>39352375.019999996</v>
      </c>
      <c r="F102" s="130">
        <f t="shared" ref="F102:I102" si="61">F103+F105+F108+F113+F116+F121+F123+F128+F133</f>
        <v>5222957.7304399749</v>
      </c>
      <c r="G102" s="130">
        <f t="shared" si="61"/>
        <v>16162053</v>
      </c>
      <c r="H102" s="130">
        <f t="shared" ref="H102" si="62">H103+H105+H108+H113+H116+H121+H123+H128+H133</f>
        <v>16162053</v>
      </c>
      <c r="I102" s="130">
        <f t="shared" si="61"/>
        <v>5709750.419999999</v>
      </c>
      <c r="J102" s="156">
        <f t="shared" si="50"/>
        <v>109.32024945794493</v>
      </c>
      <c r="K102" s="156">
        <f t="shared" si="29"/>
        <v>35.32812582658898</v>
      </c>
    </row>
    <row r="103" spans="1:11" s="124" customFormat="1">
      <c r="A103" s="194"/>
      <c r="B103" s="194">
        <v>3231</v>
      </c>
      <c r="C103" s="194"/>
      <c r="D103" s="25" t="s">
        <v>91</v>
      </c>
      <c r="E103" s="131">
        <f>E104</f>
        <v>4428845.7300000004</v>
      </c>
      <c r="F103" s="131">
        <f t="shared" ref="F103:I103" si="63">F104</f>
        <v>587808.84332072467</v>
      </c>
      <c r="G103" s="131">
        <f t="shared" si="63"/>
        <v>2400000</v>
      </c>
      <c r="H103" s="131">
        <f t="shared" si="63"/>
        <v>2400000</v>
      </c>
      <c r="I103" s="131">
        <f t="shared" si="63"/>
        <v>955589.36</v>
      </c>
      <c r="J103" s="157">
        <f t="shared" si="50"/>
        <v>162.56804756484485</v>
      </c>
      <c r="K103" s="157">
        <f t="shared" si="29"/>
        <v>39.816223333333333</v>
      </c>
    </row>
    <row r="104" spans="1:11" s="124" customFormat="1">
      <c r="A104" s="194"/>
      <c r="B104" s="194"/>
      <c r="C104" s="194">
        <v>21</v>
      </c>
      <c r="D104" s="25" t="s">
        <v>171</v>
      </c>
      <c r="E104" s="131">
        <f>'Posebni dio s f'!C63</f>
        <v>4428845.7300000004</v>
      </c>
      <c r="F104" s="131">
        <f>'Posebni dio s f'!D63</f>
        <v>587808.84332072467</v>
      </c>
      <c r="G104" s="131">
        <f>'Posebni dio s f'!E63</f>
        <v>2400000</v>
      </c>
      <c r="H104" s="131">
        <f>'Posebni dio s f'!F63</f>
        <v>2400000</v>
      </c>
      <c r="I104" s="131">
        <f>'Posebni dio s f'!G63</f>
        <v>955589.36</v>
      </c>
      <c r="J104" s="157">
        <f t="shared" si="50"/>
        <v>162.56804756484485</v>
      </c>
      <c r="K104" s="157">
        <f t="shared" si="29"/>
        <v>39.816223333333333</v>
      </c>
    </row>
    <row r="105" spans="1:11" s="124" customFormat="1">
      <c r="A105" s="194"/>
      <c r="B105" s="194">
        <v>3232</v>
      </c>
      <c r="C105" s="194"/>
      <c r="D105" s="25" t="s">
        <v>93</v>
      </c>
      <c r="E105" s="131">
        <f>E106+E107</f>
        <v>3017644.7199999997</v>
      </c>
      <c r="F105" s="131">
        <f t="shared" ref="F105:I105" si="64">F106+F107</f>
        <v>400510.2820359678</v>
      </c>
      <c r="G105" s="131">
        <f t="shared" si="64"/>
        <v>1430000</v>
      </c>
      <c r="H105" s="131">
        <f t="shared" ref="H105" si="65">H106+H107</f>
        <v>1430000</v>
      </c>
      <c r="I105" s="131">
        <f t="shared" si="64"/>
        <v>487017.25</v>
      </c>
      <c r="J105" s="157">
        <f t="shared" si="50"/>
        <v>121.59918779719703</v>
      </c>
      <c r="K105" s="157">
        <f t="shared" si="29"/>
        <v>34.05715034965035</v>
      </c>
    </row>
    <row r="106" spans="1:11" s="124" customFormat="1">
      <c r="A106" s="194"/>
      <c r="B106" s="194"/>
      <c r="C106" s="194">
        <v>21</v>
      </c>
      <c r="D106" s="25" t="s">
        <v>171</v>
      </c>
      <c r="E106" s="131">
        <f>'Posebni dio s f'!C64+'Posebni dio s f'!C148</f>
        <v>3016894.7199999997</v>
      </c>
      <c r="F106" s="131">
        <f>'Posebni dio s f'!D64+'Posebni dio s f'!D148</f>
        <v>400410.73992965685</v>
      </c>
      <c r="G106" s="131">
        <f>'Posebni dio s f'!E64+'Posebni dio s f'!E148</f>
        <v>1330000</v>
      </c>
      <c r="H106" s="131">
        <f>'Posebni dio s f'!F64+'Posebni dio s f'!F148</f>
        <v>1330000</v>
      </c>
      <c r="I106" s="131">
        <f>'Posebni dio s f'!G64+'Posebni dio s f'!G148</f>
        <v>487017.25</v>
      </c>
      <c r="J106" s="157">
        <f t="shared" si="50"/>
        <v>121.62941735417935</v>
      </c>
      <c r="K106" s="157">
        <f t="shared" si="29"/>
        <v>36.617838345864662</v>
      </c>
    </row>
    <row r="107" spans="1:11" s="124" customFormat="1">
      <c r="A107" s="194"/>
      <c r="B107" s="194"/>
      <c r="C107" s="194">
        <v>31</v>
      </c>
      <c r="D107" s="220" t="s">
        <v>131</v>
      </c>
      <c r="E107" s="131">
        <f>'Posebni dio s f'!C110</f>
        <v>750</v>
      </c>
      <c r="F107" s="131">
        <f>'Posebni dio s f'!D110</f>
        <v>99.54210631096953</v>
      </c>
      <c r="G107" s="131">
        <f>'Posebni dio s f'!E110</f>
        <v>100000</v>
      </c>
      <c r="H107" s="131">
        <f>'Posebni dio s f'!F110</f>
        <v>100000</v>
      </c>
      <c r="I107" s="131">
        <f>'Posebni dio s f'!G110</f>
        <v>0</v>
      </c>
      <c r="J107" s="157">
        <f t="shared" si="50"/>
        <v>0</v>
      </c>
      <c r="K107" s="157">
        <f t="shared" si="29"/>
        <v>0</v>
      </c>
    </row>
    <row r="108" spans="1:11" s="124" customFormat="1">
      <c r="A108" s="194"/>
      <c r="B108" s="194">
        <v>3233</v>
      </c>
      <c r="C108" s="194"/>
      <c r="D108" s="25" t="s">
        <v>29</v>
      </c>
      <c r="E108" s="131">
        <f>E109+E110+E111+E112</f>
        <v>385088.78</v>
      </c>
      <c r="F108" s="131">
        <f t="shared" ref="F108:I108" si="66">F109+F110+F111+F112</f>
        <v>51110.064370562082</v>
      </c>
      <c r="G108" s="131">
        <f t="shared" si="66"/>
        <v>174800</v>
      </c>
      <c r="H108" s="131">
        <f t="shared" ref="H108" si="67">H109+H110+H111+H112</f>
        <v>174800</v>
      </c>
      <c r="I108" s="131">
        <f t="shared" si="66"/>
        <v>87258.17</v>
      </c>
      <c r="J108" s="157">
        <f t="shared" si="50"/>
        <v>170.72600294015317</v>
      </c>
      <c r="K108" s="157">
        <f t="shared" si="29"/>
        <v>49.918861556064073</v>
      </c>
    </row>
    <row r="109" spans="1:11" s="124" customFormat="1">
      <c r="A109" s="194"/>
      <c r="B109" s="194"/>
      <c r="C109" s="194">
        <v>12</v>
      </c>
      <c r="D109" s="220" t="s">
        <v>70</v>
      </c>
      <c r="E109" s="131">
        <f>'Posebni dio s f'!C177+'Posebni dio s f'!C242</f>
        <v>0</v>
      </c>
      <c r="F109" s="131">
        <f>'Posebni dio s f'!D177+'Posebni dio s f'!D242</f>
        <v>0</v>
      </c>
      <c r="G109" s="131">
        <f>'Posebni dio s f'!E177+'Posebni dio s f'!E242</f>
        <v>14000</v>
      </c>
      <c r="H109" s="131">
        <f>'Posebni dio s f'!F177+'Posebni dio s f'!F242</f>
        <v>14000</v>
      </c>
      <c r="I109" s="131">
        <f>'Posebni dio s f'!G177+'Posebni dio s f'!G242</f>
        <v>0</v>
      </c>
      <c r="J109" s="157">
        <f t="shared" si="50"/>
        <v>0</v>
      </c>
      <c r="K109" s="157">
        <f t="shared" si="29"/>
        <v>0</v>
      </c>
    </row>
    <row r="110" spans="1:11" s="124" customFormat="1">
      <c r="A110" s="194"/>
      <c r="B110" s="194"/>
      <c r="C110" s="194">
        <v>21</v>
      </c>
      <c r="D110" s="220" t="s">
        <v>171</v>
      </c>
      <c r="E110" s="131">
        <f>'Posebni dio s f'!C65</f>
        <v>385088.78</v>
      </c>
      <c r="F110" s="131">
        <f>'Posebni dio s f'!D65</f>
        <v>51110.064370562082</v>
      </c>
      <c r="G110" s="131">
        <f>'Posebni dio s f'!E65</f>
        <v>100000</v>
      </c>
      <c r="H110" s="131">
        <f>'Posebni dio s f'!F65</f>
        <v>100000</v>
      </c>
      <c r="I110" s="131">
        <f>'Posebni dio s f'!G65</f>
        <v>87258.17</v>
      </c>
      <c r="J110" s="157">
        <f t="shared" si="50"/>
        <v>170.72600294015317</v>
      </c>
      <c r="K110" s="157">
        <f t="shared" si="29"/>
        <v>87.258170000000007</v>
      </c>
    </row>
    <row r="111" spans="1:11" s="124" customFormat="1">
      <c r="A111" s="194"/>
      <c r="B111" s="194"/>
      <c r="C111" s="194">
        <v>561</v>
      </c>
      <c r="D111" s="25" t="s">
        <v>312</v>
      </c>
      <c r="E111" s="131">
        <f>'Posebni dio s f'!C202+'Posebni dio s f'!C255</f>
        <v>0</v>
      </c>
      <c r="F111" s="131">
        <f>'Posebni dio s f'!D202+'Posebni dio s f'!D255</f>
        <v>0</v>
      </c>
      <c r="G111" s="131">
        <f>'Posebni dio s f'!E202+'Posebni dio s f'!E255</f>
        <v>57800</v>
      </c>
      <c r="H111" s="131">
        <f>'Posebni dio s f'!F202+'Posebni dio s f'!F255</f>
        <v>57800</v>
      </c>
      <c r="I111" s="131">
        <f>'Posebni dio s f'!G202+'Posebni dio s f'!G255</f>
        <v>0</v>
      </c>
      <c r="J111" s="157">
        <f t="shared" si="50"/>
        <v>0</v>
      </c>
      <c r="K111" s="157">
        <f t="shared" si="29"/>
        <v>0</v>
      </c>
    </row>
    <row r="112" spans="1:11" s="124" customFormat="1">
      <c r="A112" s="194"/>
      <c r="B112" s="194"/>
      <c r="C112" s="194">
        <v>581</v>
      </c>
      <c r="D112" s="25" t="s">
        <v>135</v>
      </c>
      <c r="E112" s="131">
        <f>'Posebni dio s f'!C222</f>
        <v>0</v>
      </c>
      <c r="F112" s="131">
        <f>'Posebni dio s f'!D222</f>
        <v>0</v>
      </c>
      <c r="G112" s="131">
        <f>'Posebni dio s f'!E222</f>
        <v>3000</v>
      </c>
      <c r="H112" s="131">
        <f>'Posebni dio s f'!F222</f>
        <v>3000</v>
      </c>
      <c r="I112" s="131">
        <f>'Posebni dio s f'!G222</f>
        <v>0</v>
      </c>
      <c r="J112" s="157"/>
      <c r="K112" s="157">
        <f t="shared" si="29"/>
        <v>0</v>
      </c>
    </row>
    <row r="113" spans="1:11" s="124" customFormat="1">
      <c r="A113" s="194"/>
      <c r="B113" s="194">
        <v>3234</v>
      </c>
      <c r="C113" s="194"/>
      <c r="D113" s="25" t="s">
        <v>95</v>
      </c>
      <c r="E113" s="131">
        <f>E114+E115</f>
        <v>1985369.73</v>
      </c>
      <c r="F113" s="131">
        <f t="shared" ref="F113:I113" si="68">F114+F115</f>
        <v>263503.84630698786</v>
      </c>
      <c r="G113" s="131">
        <f t="shared" si="68"/>
        <v>580000</v>
      </c>
      <c r="H113" s="131">
        <f t="shared" ref="H113" si="69">H114+H115</f>
        <v>580000</v>
      </c>
      <c r="I113" s="131">
        <f t="shared" si="68"/>
        <v>246384.26</v>
      </c>
      <c r="J113" s="157">
        <f t="shared" ref="J113:J144" si="70">IFERROR(I113/F113,0)*100</f>
        <v>93.503098134270431</v>
      </c>
      <c r="K113" s="157">
        <f t="shared" si="29"/>
        <v>42.480044827586212</v>
      </c>
    </row>
    <row r="114" spans="1:11" s="124" customFormat="1">
      <c r="A114" s="194"/>
      <c r="B114" s="194"/>
      <c r="C114" s="194">
        <v>21</v>
      </c>
      <c r="D114" s="25" t="s">
        <v>171</v>
      </c>
      <c r="E114" s="131">
        <f>'Posebni dio s f'!C66</f>
        <v>1983348.7</v>
      </c>
      <c r="F114" s="131">
        <f>'Posebni dio s f'!D66</f>
        <v>263235.60952949763</v>
      </c>
      <c r="G114" s="131">
        <f>'Posebni dio s f'!E66</f>
        <v>500000</v>
      </c>
      <c r="H114" s="131">
        <f>'Posebni dio s f'!F66</f>
        <v>500000</v>
      </c>
      <c r="I114" s="131">
        <f>'Posebni dio s f'!G66</f>
        <v>246088.34</v>
      </c>
      <c r="J114" s="157">
        <f t="shared" si="70"/>
        <v>93.485961280031091</v>
      </c>
      <c r="K114" s="157">
        <f t="shared" si="29"/>
        <v>49.217667999999996</v>
      </c>
    </row>
    <row r="115" spans="1:11" s="124" customFormat="1">
      <c r="A115" s="194"/>
      <c r="B115" s="194"/>
      <c r="C115" s="194">
        <v>31</v>
      </c>
      <c r="D115" s="25" t="s">
        <v>131</v>
      </c>
      <c r="E115" s="131">
        <f>'Posebni dio s f'!C111</f>
        <v>2021.03</v>
      </c>
      <c r="F115" s="131">
        <f>'Posebni dio s f'!D111</f>
        <v>268.23677749021169</v>
      </c>
      <c r="G115" s="131">
        <f>'Posebni dio s f'!E111</f>
        <v>80000</v>
      </c>
      <c r="H115" s="131">
        <f>'Posebni dio s f'!F111</f>
        <v>80000</v>
      </c>
      <c r="I115" s="131">
        <f>'Posebni dio s f'!G111</f>
        <v>295.92</v>
      </c>
      <c r="J115" s="157">
        <f t="shared" si="70"/>
        <v>110.32044254662227</v>
      </c>
      <c r="K115" s="157">
        <f t="shared" ref="K115:K178" si="71">IFERROR(I115/H115,0)*100</f>
        <v>0.36990000000000001</v>
      </c>
    </row>
    <row r="116" spans="1:11" s="124" customFormat="1">
      <c r="A116" s="194"/>
      <c r="B116" s="194">
        <v>3235</v>
      </c>
      <c r="C116" s="194"/>
      <c r="D116" s="25" t="s">
        <v>55</v>
      </c>
      <c r="E116" s="131">
        <f>E117+E118+E120+E119</f>
        <v>8788571.1100000013</v>
      </c>
      <c r="F116" s="131">
        <f t="shared" ref="F116:I116" si="72">F117+F118+F120+F119</f>
        <v>1166443.8396708474</v>
      </c>
      <c r="G116" s="131">
        <f t="shared" si="72"/>
        <v>3535300</v>
      </c>
      <c r="H116" s="131">
        <f t="shared" ref="H116" si="73">H117+H118+H120+H119</f>
        <v>3535300</v>
      </c>
      <c r="I116" s="131">
        <f t="shared" si="72"/>
        <v>1328785.3</v>
      </c>
      <c r="J116" s="157">
        <f t="shared" si="70"/>
        <v>113.91764050766156</v>
      </c>
      <c r="K116" s="157">
        <f t="shared" si="71"/>
        <v>37.586210505473375</v>
      </c>
    </row>
    <row r="117" spans="1:11" s="124" customFormat="1">
      <c r="A117" s="194"/>
      <c r="B117" s="194"/>
      <c r="C117" s="194">
        <v>12</v>
      </c>
      <c r="D117" s="220" t="s">
        <v>70</v>
      </c>
      <c r="E117" s="131">
        <f>'Posebni dio s f'!C178</f>
        <v>0</v>
      </c>
      <c r="F117" s="131">
        <f>'Posebni dio s f'!D178</f>
        <v>0</v>
      </c>
      <c r="G117" s="131">
        <f>'Posebni dio s f'!E178</f>
        <v>2600</v>
      </c>
      <c r="H117" s="131">
        <f>'Posebni dio s f'!F178</f>
        <v>2600</v>
      </c>
      <c r="I117" s="131">
        <f>'Posebni dio s f'!G178</f>
        <v>0</v>
      </c>
      <c r="J117" s="157">
        <f t="shared" si="70"/>
        <v>0</v>
      </c>
      <c r="K117" s="157">
        <f t="shared" si="71"/>
        <v>0</v>
      </c>
    </row>
    <row r="118" spans="1:11" s="124" customFormat="1">
      <c r="A118" s="194"/>
      <c r="B118" s="194"/>
      <c r="C118" s="194">
        <v>21</v>
      </c>
      <c r="D118" s="220" t="s">
        <v>171</v>
      </c>
      <c r="E118" s="131">
        <f>'Posebni dio s f'!C67+'Posebni dio s f'!C149</f>
        <v>8772770.7100000009</v>
      </c>
      <c r="F118" s="131">
        <f>'Posebni dio s f'!D67+'Posebni dio s f'!D149</f>
        <v>1164346.766208773</v>
      </c>
      <c r="G118" s="131">
        <f>'Posebni dio s f'!E67+'Posebni dio s f'!E149</f>
        <v>3520000</v>
      </c>
      <c r="H118" s="131">
        <f>'Posebni dio s f'!F67+'Posebni dio s f'!F149</f>
        <v>3520000</v>
      </c>
      <c r="I118" s="131">
        <f>'Posebni dio s f'!G67+'Posebni dio s f'!G149</f>
        <v>1326513.6600000001</v>
      </c>
      <c r="J118" s="157">
        <f t="shared" si="70"/>
        <v>113.92771453467066</v>
      </c>
      <c r="K118" s="157">
        <f t="shared" si="71"/>
        <v>37.685047159090914</v>
      </c>
    </row>
    <row r="119" spans="1:11" s="124" customFormat="1">
      <c r="A119" s="194"/>
      <c r="B119" s="194"/>
      <c r="C119" s="194">
        <v>43</v>
      </c>
      <c r="D119" s="220" t="s">
        <v>117</v>
      </c>
      <c r="E119" s="131">
        <f>'Posebni dio s f'!C400</f>
        <v>15800.4</v>
      </c>
      <c r="F119" s="131">
        <f>'Posebni dio s f'!D400</f>
        <v>2097.0734620744574</v>
      </c>
      <c r="G119" s="131">
        <f>'Posebni dio s f'!E400</f>
        <v>5000</v>
      </c>
      <c r="H119" s="131">
        <f>'Posebni dio s f'!F400</f>
        <v>5000</v>
      </c>
      <c r="I119" s="131">
        <f>'Posebni dio s f'!G400</f>
        <v>2271.64</v>
      </c>
      <c r="J119" s="157">
        <f t="shared" si="70"/>
        <v>108.32429292929294</v>
      </c>
      <c r="K119" s="157">
        <f t="shared" si="71"/>
        <v>45.432799999999993</v>
      </c>
    </row>
    <row r="120" spans="1:11" s="124" customFormat="1">
      <c r="A120" s="194"/>
      <c r="B120" s="194"/>
      <c r="C120" s="194">
        <v>561</v>
      </c>
      <c r="D120" s="25" t="s">
        <v>312</v>
      </c>
      <c r="E120" s="131">
        <f>'Posebni dio s f'!C203</f>
        <v>0</v>
      </c>
      <c r="F120" s="131">
        <f>'Posebni dio s f'!D203</f>
        <v>0</v>
      </c>
      <c r="G120" s="131">
        <f>'Posebni dio s f'!E203</f>
        <v>7700</v>
      </c>
      <c r="H120" s="131">
        <f>'Posebni dio s f'!F203</f>
        <v>7700</v>
      </c>
      <c r="I120" s="131">
        <f>'Posebni dio s f'!G203</f>
        <v>0</v>
      </c>
      <c r="J120" s="157">
        <f t="shared" si="70"/>
        <v>0</v>
      </c>
      <c r="K120" s="157">
        <f t="shared" si="71"/>
        <v>0</v>
      </c>
    </row>
    <row r="121" spans="1:11" s="124" customFormat="1">
      <c r="A121" s="194"/>
      <c r="B121" s="194">
        <v>3236</v>
      </c>
      <c r="C121" s="194"/>
      <c r="D121" s="25" t="s">
        <v>125</v>
      </c>
      <c r="E121" s="131">
        <f>E122</f>
        <v>587162.43999999994</v>
      </c>
      <c r="F121" s="131">
        <f t="shared" ref="F121:I121" si="74">F122</f>
        <v>77929.848032384354</v>
      </c>
      <c r="G121" s="131">
        <f t="shared" si="74"/>
        <v>430000</v>
      </c>
      <c r="H121" s="131">
        <f t="shared" si="74"/>
        <v>430000</v>
      </c>
      <c r="I121" s="131">
        <f t="shared" si="74"/>
        <v>104961.86</v>
      </c>
      <c r="J121" s="157">
        <f t="shared" si="70"/>
        <v>134.68762309966559</v>
      </c>
      <c r="K121" s="157">
        <f t="shared" si="71"/>
        <v>24.40973488372093</v>
      </c>
    </row>
    <row r="122" spans="1:11" s="124" customFormat="1">
      <c r="A122" s="194"/>
      <c r="B122" s="194"/>
      <c r="C122" s="194">
        <v>21</v>
      </c>
      <c r="D122" s="220" t="s">
        <v>171</v>
      </c>
      <c r="E122" s="131">
        <f>'Posebni dio s f'!C68</f>
        <v>587162.43999999994</v>
      </c>
      <c r="F122" s="131">
        <f>'Posebni dio s f'!D68</f>
        <v>77929.848032384354</v>
      </c>
      <c r="G122" s="131">
        <f>'Posebni dio s f'!E68</f>
        <v>430000</v>
      </c>
      <c r="H122" s="131">
        <f>'Posebni dio s f'!F68</f>
        <v>430000</v>
      </c>
      <c r="I122" s="131">
        <f>'Posebni dio s f'!G68</f>
        <v>104961.86</v>
      </c>
      <c r="J122" s="157">
        <f t="shared" si="70"/>
        <v>134.68762309966559</v>
      </c>
      <c r="K122" s="157">
        <f t="shared" si="71"/>
        <v>24.40973488372093</v>
      </c>
    </row>
    <row r="123" spans="1:11" s="124" customFormat="1">
      <c r="A123" s="194"/>
      <c r="B123" s="194">
        <v>3237</v>
      </c>
      <c r="C123" s="194"/>
      <c r="D123" s="25" t="s">
        <v>9</v>
      </c>
      <c r="E123" s="131">
        <f>E124+E125+E126+E127</f>
        <v>816477.02</v>
      </c>
      <c r="F123" s="131">
        <f t="shared" ref="F123:I123" si="75">F124+F125+F126+F127</f>
        <v>108365.1231004048</v>
      </c>
      <c r="G123" s="131">
        <f t="shared" si="75"/>
        <v>388993</v>
      </c>
      <c r="H123" s="131">
        <f t="shared" ref="H123" si="76">H124+H125+H126+H127</f>
        <v>388993</v>
      </c>
      <c r="I123" s="131">
        <f t="shared" si="75"/>
        <v>117487.87999999999</v>
      </c>
      <c r="J123" s="157">
        <f t="shared" si="70"/>
        <v>108.41853599994766</v>
      </c>
      <c r="K123" s="157">
        <f t="shared" si="71"/>
        <v>30.203083345972804</v>
      </c>
    </row>
    <row r="124" spans="1:11" s="124" customFormat="1">
      <c r="A124" s="194"/>
      <c r="B124" s="194"/>
      <c r="C124" s="194">
        <v>12</v>
      </c>
      <c r="D124" s="220" t="s">
        <v>70</v>
      </c>
      <c r="E124" s="131">
        <f>'Posebni dio s f'!C179+'Posebni dio s f'!C243</f>
        <v>12156.27</v>
      </c>
      <c r="F124" s="131">
        <f>'Posebni dio s f'!D179+'Posebni dio s f'!D243</f>
        <v>1613.4142942464662</v>
      </c>
      <c r="G124" s="131">
        <f>'Posebni dio s f'!E179+'Posebni dio s f'!E243</f>
        <v>13000</v>
      </c>
      <c r="H124" s="131">
        <f>'Posebni dio s f'!F179+'Posebni dio s f'!F243</f>
        <v>13000</v>
      </c>
      <c r="I124" s="131">
        <f>'Posebni dio s f'!G179+'Posebni dio s f'!G243</f>
        <v>0</v>
      </c>
      <c r="J124" s="157">
        <f t="shared" si="70"/>
        <v>0</v>
      </c>
      <c r="K124" s="157">
        <f t="shared" si="71"/>
        <v>0</v>
      </c>
    </row>
    <row r="125" spans="1:11" s="124" customFormat="1">
      <c r="A125" s="194"/>
      <c r="B125" s="194"/>
      <c r="C125" s="194">
        <v>21</v>
      </c>
      <c r="D125" s="220" t="s">
        <v>171</v>
      </c>
      <c r="E125" s="131">
        <f>'Posebni dio s f'!C69</f>
        <v>361560.34</v>
      </c>
      <c r="F125" s="131">
        <f>'Posebni dio s f'!D69</f>
        <v>47987.303736147056</v>
      </c>
      <c r="G125" s="131">
        <f>'Posebni dio s f'!E69</f>
        <v>170000</v>
      </c>
      <c r="H125" s="131">
        <f>'Posebni dio s f'!F69</f>
        <v>170000</v>
      </c>
      <c r="I125" s="131">
        <f>'Posebni dio s f'!G69</f>
        <v>112351.51</v>
      </c>
      <c r="J125" s="157">
        <f t="shared" si="70"/>
        <v>234.1275738636046</v>
      </c>
      <c r="K125" s="157">
        <f t="shared" si="71"/>
        <v>66.089123529411765</v>
      </c>
    </row>
    <row r="126" spans="1:11" s="124" customFormat="1">
      <c r="A126" s="194"/>
      <c r="B126" s="194"/>
      <c r="C126" s="194">
        <v>561</v>
      </c>
      <c r="D126" s="25" t="s">
        <v>312</v>
      </c>
      <c r="E126" s="131">
        <f>'Posebni dio s f'!C204+'Posebni dio s f'!C256</f>
        <v>68885.41</v>
      </c>
      <c r="F126" s="131">
        <f>'Posebni dio s f'!D204+'Posebni dio s f'!D256</f>
        <v>9142.6650739929664</v>
      </c>
      <c r="G126" s="131">
        <f>'Posebni dio s f'!E204+'Posebni dio s f'!E256</f>
        <v>126993</v>
      </c>
      <c r="H126" s="131">
        <f>'Posebni dio s f'!F204+'Posebni dio s f'!F256</f>
        <v>126993</v>
      </c>
      <c r="I126" s="131">
        <f>'Posebni dio s f'!G204+'Posebni dio s f'!G256</f>
        <v>0</v>
      </c>
      <c r="J126" s="157">
        <f t="shared" si="70"/>
        <v>0</v>
      </c>
      <c r="K126" s="157">
        <f t="shared" si="71"/>
        <v>0</v>
      </c>
    </row>
    <row r="127" spans="1:11" s="124" customFormat="1">
      <c r="A127" s="194"/>
      <c r="B127" s="194"/>
      <c r="C127" s="194">
        <v>581</v>
      </c>
      <c r="D127" s="25" t="s">
        <v>135</v>
      </c>
      <c r="E127" s="131">
        <f>'Posebni dio s f'!C223</f>
        <v>373875</v>
      </c>
      <c r="F127" s="131">
        <f>'Posebni dio s f'!D223</f>
        <v>49621.73999601831</v>
      </c>
      <c r="G127" s="131">
        <f>'Posebni dio s f'!E223</f>
        <v>79000</v>
      </c>
      <c r="H127" s="131">
        <f>'Posebni dio s f'!F223</f>
        <v>79000</v>
      </c>
      <c r="I127" s="131">
        <f>'Posebni dio s f'!G223</f>
        <v>5136.37</v>
      </c>
      <c r="J127" s="157">
        <f t="shared" si="70"/>
        <v>10.351047747241726</v>
      </c>
      <c r="K127" s="157">
        <f t="shared" si="71"/>
        <v>6.5017341772151909</v>
      </c>
    </row>
    <row r="128" spans="1:11" s="124" customFormat="1">
      <c r="A128" s="194"/>
      <c r="B128" s="194">
        <v>3238</v>
      </c>
      <c r="C128" s="194"/>
      <c r="D128" s="25" t="s">
        <v>97</v>
      </c>
      <c r="E128" s="131">
        <f>E129+E130+E131+E132</f>
        <v>15419336.16</v>
      </c>
      <c r="F128" s="131">
        <f t="shared" ref="F128:I128" si="77">F129+F130+F131+F132</f>
        <v>2046497.5990443956</v>
      </c>
      <c r="G128" s="131">
        <f t="shared" si="77"/>
        <v>5722960</v>
      </c>
      <c r="H128" s="131">
        <f t="shared" ref="H128" si="78">H129+H130+H131+H132</f>
        <v>5722960</v>
      </c>
      <c r="I128" s="131">
        <f t="shared" si="77"/>
        <v>1774628.7</v>
      </c>
      <c r="J128" s="157">
        <f t="shared" si="70"/>
        <v>86.71540591245531</v>
      </c>
      <c r="K128" s="157">
        <f t="shared" si="71"/>
        <v>31.008930693207709</v>
      </c>
    </row>
    <row r="129" spans="1:11" s="124" customFormat="1">
      <c r="A129" s="194"/>
      <c r="B129" s="194"/>
      <c r="C129" s="194">
        <v>12</v>
      </c>
      <c r="D129" s="220" t="s">
        <v>70</v>
      </c>
      <c r="E129" s="131">
        <f>'Posebni dio s f'!C180</f>
        <v>0</v>
      </c>
      <c r="F129" s="131">
        <f>'Posebni dio s f'!D180</f>
        <v>0</v>
      </c>
      <c r="G129" s="131">
        <f>'Posebni dio s f'!E180</f>
        <v>28000</v>
      </c>
      <c r="H129" s="131">
        <f>'Posebni dio s f'!F180</f>
        <v>28000</v>
      </c>
      <c r="I129" s="131">
        <f>'Posebni dio s f'!G180</f>
        <v>0</v>
      </c>
      <c r="J129" s="157">
        <f t="shared" si="70"/>
        <v>0</v>
      </c>
      <c r="K129" s="157">
        <f t="shared" si="71"/>
        <v>0</v>
      </c>
    </row>
    <row r="130" spans="1:11" s="124" customFormat="1">
      <c r="A130" s="194"/>
      <c r="B130" s="194"/>
      <c r="C130" s="194">
        <v>21</v>
      </c>
      <c r="D130" s="220" t="s">
        <v>171</v>
      </c>
      <c r="E130" s="131">
        <f>'Posebni dio s f'!C150</f>
        <v>15419336.16</v>
      </c>
      <c r="F130" s="131">
        <f>'Posebni dio s f'!D150</f>
        <v>2046497.5990443956</v>
      </c>
      <c r="G130" s="131">
        <f>'Posebni dio s f'!E150</f>
        <v>4170000</v>
      </c>
      <c r="H130" s="131">
        <f>'Posebni dio s f'!F150</f>
        <v>4170000</v>
      </c>
      <c r="I130" s="131">
        <f>'Posebni dio s f'!G150</f>
        <v>1447798.79</v>
      </c>
      <c r="J130" s="157">
        <f t="shared" si="70"/>
        <v>70.745198561485935</v>
      </c>
      <c r="K130" s="157">
        <f t="shared" si="71"/>
        <v>34.719395443645084</v>
      </c>
    </row>
    <row r="131" spans="1:11" s="124" customFormat="1">
      <c r="A131" s="194"/>
      <c r="B131" s="194"/>
      <c r="C131" s="194">
        <v>561</v>
      </c>
      <c r="D131" s="25" t="s">
        <v>312</v>
      </c>
      <c r="E131" s="131">
        <f>'Posebni dio s f'!C205</f>
        <v>0</v>
      </c>
      <c r="F131" s="131">
        <f>'Posebni dio s f'!D205</f>
        <v>0</v>
      </c>
      <c r="G131" s="131">
        <f>'Posebni dio s f'!E205</f>
        <v>160000</v>
      </c>
      <c r="H131" s="131">
        <f>'Posebni dio s f'!F205</f>
        <v>160000</v>
      </c>
      <c r="I131" s="131">
        <f>'Posebni dio s f'!G205</f>
        <v>0</v>
      </c>
      <c r="J131" s="157">
        <f t="shared" si="70"/>
        <v>0</v>
      </c>
      <c r="K131" s="157">
        <f t="shared" si="71"/>
        <v>0</v>
      </c>
    </row>
    <row r="132" spans="1:11" s="124" customFormat="1">
      <c r="A132" s="194"/>
      <c r="B132" s="194"/>
      <c r="C132" s="194">
        <v>581</v>
      </c>
      <c r="D132" s="25" t="s">
        <v>135</v>
      </c>
      <c r="E132" s="131">
        <f>'Posebni dio s f'!C224</f>
        <v>0</v>
      </c>
      <c r="F132" s="131">
        <f>'Posebni dio s f'!D224</f>
        <v>0</v>
      </c>
      <c r="G132" s="131">
        <f>'Posebni dio s f'!E224</f>
        <v>1364960</v>
      </c>
      <c r="H132" s="131">
        <f>'Posebni dio s f'!F224</f>
        <v>1364960</v>
      </c>
      <c r="I132" s="131">
        <f>'Posebni dio s f'!G224</f>
        <v>326829.90999999997</v>
      </c>
      <c r="J132" s="157">
        <f t="shared" si="70"/>
        <v>0</v>
      </c>
      <c r="K132" s="157">
        <f t="shared" si="71"/>
        <v>23.944284814207009</v>
      </c>
    </row>
    <row r="133" spans="1:11" s="124" customFormat="1">
      <c r="A133" s="194"/>
      <c r="B133" s="194">
        <v>3239</v>
      </c>
      <c r="C133" s="194"/>
      <c r="D133" s="25" t="s">
        <v>11</v>
      </c>
      <c r="E133" s="131">
        <f>E134</f>
        <v>3923879.33</v>
      </c>
      <c r="F133" s="131">
        <f t="shared" ref="F133:I133" si="79">F134</f>
        <v>520788.2845577012</v>
      </c>
      <c r="G133" s="131">
        <f t="shared" si="79"/>
        <v>1500000</v>
      </c>
      <c r="H133" s="131">
        <f t="shared" si="79"/>
        <v>1500000</v>
      </c>
      <c r="I133" s="131">
        <f t="shared" si="79"/>
        <v>607637.64</v>
      </c>
      <c r="J133" s="157">
        <f t="shared" si="70"/>
        <v>116.67651865787627</v>
      </c>
      <c r="K133" s="157">
        <f t="shared" si="71"/>
        <v>40.509176000000004</v>
      </c>
    </row>
    <row r="134" spans="1:11" s="124" customFormat="1">
      <c r="A134" s="194"/>
      <c r="B134" s="194"/>
      <c r="C134" s="194">
        <v>21</v>
      </c>
      <c r="D134" s="220" t="s">
        <v>171</v>
      </c>
      <c r="E134" s="131">
        <f>'Posebni dio s f'!C70</f>
        <v>3923879.33</v>
      </c>
      <c r="F134" s="131">
        <f>'Posebni dio s f'!D70</f>
        <v>520788.2845577012</v>
      </c>
      <c r="G134" s="131">
        <f>'Posebni dio s f'!E70</f>
        <v>1500000</v>
      </c>
      <c r="H134" s="131">
        <f>'Posebni dio s f'!F70</f>
        <v>1500000</v>
      </c>
      <c r="I134" s="131">
        <f>'Posebni dio s f'!G70</f>
        <v>607637.64</v>
      </c>
      <c r="J134" s="157">
        <f t="shared" si="70"/>
        <v>116.67651865787627</v>
      </c>
      <c r="K134" s="157">
        <f t="shared" si="71"/>
        <v>40.509176000000004</v>
      </c>
    </row>
    <row r="135" spans="1:11" s="121" customFormat="1">
      <c r="A135" s="195"/>
      <c r="B135" s="195">
        <v>324</v>
      </c>
      <c r="C135" s="195"/>
      <c r="D135" s="205" t="s">
        <v>57</v>
      </c>
      <c r="E135" s="130">
        <f>E136</f>
        <v>9058.4599999999991</v>
      </c>
      <c r="F135" s="130">
        <f t="shared" ref="F135:I136" si="80">F136</f>
        <v>1202.2642511115534</v>
      </c>
      <c r="G135" s="130">
        <f t="shared" si="80"/>
        <v>2000</v>
      </c>
      <c r="H135" s="130">
        <f t="shared" si="80"/>
        <v>2000</v>
      </c>
      <c r="I135" s="130">
        <f t="shared" si="80"/>
        <v>0</v>
      </c>
      <c r="J135" s="156">
        <f t="shared" si="70"/>
        <v>0</v>
      </c>
      <c r="K135" s="156">
        <f t="shared" si="71"/>
        <v>0</v>
      </c>
    </row>
    <row r="136" spans="1:11" s="124" customFormat="1">
      <c r="A136" s="194"/>
      <c r="B136" s="194">
        <v>3241</v>
      </c>
      <c r="C136" s="194"/>
      <c r="D136" s="25" t="s">
        <v>57</v>
      </c>
      <c r="E136" s="131">
        <f>E137</f>
        <v>9058.4599999999991</v>
      </c>
      <c r="F136" s="131">
        <f t="shared" si="80"/>
        <v>1202.2642511115534</v>
      </c>
      <c r="G136" s="131">
        <f t="shared" si="80"/>
        <v>2000</v>
      </c>
      <c r="H136" s="131">
        <f t="shared" si="80"/>
        <v>2000</v>
      </c>
      <c r="I136" s="131">
        <f t="shared" si="80"/>
        <v>0</v>
      </c>
      <c r="J136" s="157">
        <f t="shared" si="70"/>
        <v>0</v>
      </c>
      <c r="K136" s="157">
        <f t="shared" si="71"/>
        <v>0</v>
      </c>
    </row>
    <row r="137" spans="1:11" s="124" customFormat="1">
      <c r="A137" s="194"/>
      <c r="B137" s="194"/>
      <c r="C137" s="194">
        <v>21</v>
      </c>
      <c r="D137" s="220" t="s">
        <v>171</v>
      </c>
      <c r="E137" s="131">
        <f>'Posebni dio s f'!C72</f>
        <v>9058.4599999999991</v>
      </c>
      <c r="F137" s="131">
        <f>'Posebni dio s f'!D72</f>
        <v>1202.2642511115534</v>
      </c>
      <c r="G137" s="131">
        <f>'Posebni dio s f'!E72</f>
        <v>2000</v>
      </c>
      <c r="H137" s="131">
        <f>'Posebni dio s f'!F72</f>
        <v>2000</v>
      </c>
      <c r="I137" s="131">
        <f>'Posebni dio s f'!G72</f>
        <v>0</v>
      </c>
      <c r="J137" s="157">
        <f t="shared" si="70"/>
        <v>0</v>
      </c>
      <c r="K137" s="157">
        <f t="shared" si="71"/>
        <v>0</v>
      </c>
    </row>
    <row r="138" spans="1:11" s="121" customFormat="1">
      <c r="A138" s="195"/>
      <c r="B138" s="195">
        <v>329</v>
      </c>
      <c r="C138" s="195"/>
      <c r="D138" s="205" t="s">
        <v>31</v>
      </c>
      <c r="E138" s="130">
        <f>E139+E141+E143+E145+E147+E149+E151</f>
        <v>2778795.23</v>
      </c>
      <c r="F138" s="130">
        <f t="shared" ref="F138:I138" si="81">F139+F141+F143+F145+F147+F149+F151</f>
        <v>368809.50693476672</v>
      </c>
      <c r="G138" s="130">
        <f t="shared" si="81"/>
        <v>665000</v>
      </c>
      <c r="H138" s="130">
        <f t="shared" ref="H138" si="82">H139+H141+H143+H145+H147+H149+H151</f>
        <v>665000</v>
      </c>
      <c r="I138" s="130">
        <f t="shared" si="81"/>
        <v>368281.28</v>
      </c>
      <c r="J138" s="156">
        <f t="shared" si="70"/>
        <v>99.85677513056622</v>
      </c>
      <c r="K138" s="156">
        <f t="shared" si="71"/>
        <v>55.380643609022563</v>
      </c>
    </row>
    <row r="139" spans="1:11" s="124" customFormat="1" ht="25.5">
      <c r="A139" s="194"/>
      <c r="B139" s="194">
        <v>3291</v>
      </c>
      <c r="C139" s="194"/>
      <c r="D139" s="25" t="s">
        <v>33</v>
      </c>
      <c r="E139" s="131">
        <f>E140</f>
        <v>81011.14</v>
      </c>
      <c r="F139" s="131">
        <f t="shared" ref="F139:I139" si="83">F140</f>
        <v>10752.026013670449</v>
      </c>
      <c r="G139" s="131">
        <f t="shared" si="83"/>
        <v>20000</v>
      </c>
      <c r="H139" s="131">
        <f t="shared" si="83"/>
        <v>20000</v>
      </c>
      <c r="I139" s="131">
        <f t="shared" si="83"/>
        <v>11205.54</v>
      </c>
      <c r="J139" s="157">
        <f t="shared" si="70"/>
        <v>104.21793981667213</v>
      </c>
      <c r="K139" s="157">
        <f t="shared" si="71"/>
        <v>56.027700000000003</v>
      </c>
    </row>
    <row r="140" spans="1:11" s="124" customFormat="1">
      <c r="A140" s="194"/>
      <c r="B140" s="194"/>
      <c r="C140" s="194">
        <v>21</v>
      </c>
      <c r="D140" s="220" t="s">
        <v>171</v>
      </c>
      <c r="E140" s="131">
        <f>'Posebni dio s f'!C74</f>
        <v>81011.14</v>
      </c>
      <c r="F140" s="131">
        <f>'Posebni dio s f'!D74</f>
        <v>10752.026013670449</v>
      </c>
      <c r="G140" s="131">
        <f>'Posebni dio s f'!E74</f>
        <v>20000</v>
      </c>
      <c r="H140" s="131">
        <f>'Posebni dio s f'!F74</f>
        <v>20000</v>
      </c>
      <c r="I140" s="131">
        <f>'Posebni dio s f'!G74</f>
        <v>11205.54</v>
      </c>
      <c r="J140" s="157">
        <f t="shared" si="70"/>
        <v>104.21793981667213</v>
      </c>
      <c r="K140" s="157">
        <f t="shared" si="71"/>
        <v>56.027700000000003</v>
      </c>
    </row>
    <row r="141" spans="1:11" s="124" customFormat="1">
      <c r="A141" s="194"/>
      <c r="B141" s="194">
        <v>3292</v>
      </c>
      <c r="C141" s="194"/>
      <c r="D141" s="25" t="s">
        <v>99</v>
      </c>
      <c r="E141" s="131">
        <f>E142</f>
        <v>160491.74</v>
      </c>
      <c r="F141" s="131">
        <f t="shared" ref="F141:I141" si="84">F142</f>
        <v>21300.914460149976</v>
      </c>
      <c r="G141" s="131">
        <f t="shared" si="84"/>
        <v>65000</v>
      </c>
      <c r="H141" s="131">
        <f t="shared" si="84"/>
        <v>65000</v>
      </c>
      <c r="I141" s="131">
        <f t="shared" si="84"/>
        <v>8162.58</v>
      </c>
      <c r="J141" s="157">
        <f t="shared" si="70"/>
        <v>38.320326647340231</v>
      </c>
      <c r="K141" s="157">
        <f t="shared" si="71"/>
        <v>12.557815384615385</v>
      </c>
    </row>
    <row r="142" spans="1:11" s="124" customFormat="1">
      <c r="A142" s="194"/>
      <c r="B142" s="194"/>
      <c r="C142" s="194">
        <v>21</v>
      </c>
      <c r="D142" s="220" t="s">
        <v>171</v>
      </c>
      <c r="E142" s="131">
        <f>'Posebni dio s f'!C75</f>
        <v>160491.74</v>
      </c>
      <c r="F142" s="131">
        <f>'Posebni dio s f'!D75</f>
        <v>21300.914460149976</v>
      </c>
      <c r="G142" s="131">
        <f>'Posebni dio s f'!E75</f>
        <v>65000</v>
      </c>
      <c r="H142" s="131">
        <f>'Posebni dio s f'!F75</f>
        <v>65000</v>
      </c>
      <c r="I142" s="131">
        <f>'Posebni dio s f'!G75</f>
        <v>8162.58</v>
      </c>
      <c r="J142" s="157">
        <f t="shared" si="70"/>
        <v>38.320326647340231</v>
      </c>
      <c r="K142" s="157">
        <f t="shared" si="71"/>
        <v>12.557815384615385</v>
      </c>
    </row>
    <row r="143" spans="1:11" s="124" customFormat="1">
      <c r="A143" s="194"/>
      <c r="B143" s="194">
        <v>3293</v>
      </c>
      <c r="C143" s="194"/>
      <c r="D143" s="25" t="s">
        <v>66</v>
      </c>
      <c r="E143" s="131">
        <f>E144</f>
        <v>54380.17</v>
      </c>
      <c r="F143" s="131">
        <f t="shared" ref="F143:I143" si="85">F144</f>
        <v>7217.4888844647949</v>
      </c>
      <c r="G143" s="131">
        <f t="shared" si="85"/>
        <v>35000</v>
      </c>
      <c r="H143" s="131">
        <f t="shared" si="85"/>
        <v>35000</v>
      </c>
      <c r="I143" s="131">
        <f t="shared" si="85"/>
        <v>12192.38</v>
      </c>
      <c r="J143" s="157">
        <f t="shared" si="70"/>
        <v>168.92828233159256</v>
      </c>
      <c r="K143" s="157">
        <f t="shared" si="71"/>
        <v>34.835371428571428</v>
      </c>
    </row>
    <row r="144" spans="1:11" s="124" customFormat="1">
      <c r="A144" s="194"/>
      <c r="B144" s="194"/>
      <c r="C144" s="194">
        <v>21</v>
      </c>
      <c r="D144" s="220" t="s">
        <v>171</v>
      </c>
      <c r="E144" s="131">
        <f>'Posebni dio s f'!C76</f>
        <v>54380.17</v>
      </c>
      <c r="F144" s="131">
        <f>'Posebni dio s f'!D76</f>
        <v>7217.4888844647949</v>
      </c>
      <c r="G144" s="131">
        <f>'Posebni dio s f'!E76</f>
        <v>35000</v>
      </c>
      <c r="H144" s="131">
        <f>'Posebni dio s f'!F76</f>
        <v>35000</v>
      </c>
      <c r="I144" s="131">
        <f>'Posebni dio s f'!G76</f>
        <v>12192.38</v>
      </c>
      <c r="J144" s="157">
        <f t="shared" si="70"/>
        <v>168.92828233159256</v>
      </c>
      <c r="K144" s="157">
        <f t="shared" si="71"/>
        <v>34.835371428571428</v>
      </c>
    </row>
    <row r="145" spans="1:11" s="124" customFormat="1">
      <c r="A145" s="194"/>
      <c r="B145" s="194">
        <v>3294</v>
      </c>
      <c r="C145" s="194"/>
      <c r="D145" s="25" t="s">
        <v>68</v>
      </c>
      <c r="E145" s="131">
        <f>E146</f>
        <v>75327.679999999993</v>
      </c>
      <c r="F145" s="131">
        <f t="shared" ref="F145:I145" si="86">F146</f>
        <v>9997.7012409582567</v>
      </c>
      <c r="G145" s="131">
        <f t="shared" si="86"/>
        <v>10000</v>
      </c>
      <c r="H145" s="131">
        <f t="shared" si="86"/>
        <v>10000</v>
      </c>
      <c r="I145" s="131">
        <f t="shared" si="86"/>
        <v>1084.51</v>
      </c>
      <c r="J145" s="157">
        <f t="shared" ref="J145:J176" si="87">IFERROR(I145/F145,0)*100</f>
        <v>10.847593600387006</v>
      </c>
      <c r="K145" s="157">
        <f t="shared" si="71"/>
        <v>10.8451</v>
      </c>
    </row>
    <row r="146" spans="1:11" s="124" customFormat="1">
      <c r="A146" s="194"/>
      <c r="B146" s="194"/>
      <c r="C146" s="194">
        <v>21</v>
      </c>
      <c r="D146" s="220" t="s">
        <v>171</v>
      </c>
      <c r="E146" s="131">
        <f>'Posebni dio s f'!C77</f>
        <v>75327.679999999993</v>
      </c>
      <c r="F146" s="131">
        <f>'Posebni dio s f'!D77</f>
        <v>9997.7012409582567</v>
      </c>
      <c r="G146" s="131">
        <f>'Posebni dio s f'!E77</f>
        <v>10000</v>
      </c>
      <c r="H146" s="131">
        <f>'Posebni dio s f'!F77</f>
        <v>10000</v>
      </c>
      <c r="I146" s="131">
        <f>'Posebni dio s f'!G77</f>
        <v>1084.51</v>
      </c>
      <c r="J146" s="157">
        <f t="shared" si="87"/>
        <v>10.847593600387006</v>
      </c>
      <c r="K146" s="157">
        <f t="shared" si="71"/>
        <v>10.8451</v>
      </c>
    </row>
    <row r="147" spans="1:11" s="124" customFormat="1">
      <c r="A147" s="194"/>
      <c r="B147" s="194">
        <v>3295</v>
      </c>
      <c r="C147" s="194"/>
      <c r="D147" s="25" t="s">
        <v>101</v>
      </c>
      <c r="E147" s="131">
        <f>E148</f>
        <v>300522.63</v>
      </c>
      <c r="F147" s="131">
        <f t="shared" ref="F147:I147" si="88">F148</f>
        <v>39886.207445749547</v>
      </c>
      <c r="G147" s="131">
        <f t="shared" si="88"/>
        <v>80000</v>
      </c>
      <c r="H147" s="131">
        <f t="shared" si="88"/>
        <v>80000</v>
      </c>
      <c r="I147" s="131">
        <f t="shared" si="88"/>
        <v>30210.73</v>
      </c>
      <c r="J147" s="157">
        <f t="shared" si="87"/>
        <v>75.742297738110437</v>
      </c>
      <c r="K147" s="157">
        <f t="shared" si="71"/>
        <v>37.763412500000001</v>
      </c>
    </row>
    <row r="148" spans="1:11" s="124" customFormat="1">
      <c r="A148" s="194"/>
      <c r="B148" s="194"/>
      <c r="C148" s="194">
        <v>21</v>
      </c>
      <c r="D148" s="220" t="s">
        <v>171</v>
      </c>
      <c r="E148" s="131">
        <f>'Posebni dio s f'!C78</f>
        <v>300522.63</v>
      </c>
      <c r="F148" s="131">
        <f>'Posebni dio s f'!D78</f>
        <v>39886.207445749547</v>
      </c>
      <c r="G148" s="131">
        <f>'Posebni dio s f'!E78</f>
        <v>80000</v>
      </c>
      <c r="H148" s="131">
        <f>'Posebni dio s f'!F78</f>
        <v>80000</v>
      </c>
      <c r="I148" s="131">
        <f>'Posebni dio s f'!G78</f>
        <v>30210.73</v>
      </c>
      <c r="J148" s="157">
        <f t="shared" si="87"/>
        <v>75.742297738110437</v>
      </c>
      <c r="K148" s="157">
        <f t="shared" si="71"/>
        <v>37.763412500000001</v>
      </c>
    </row>
    <row r="149" spans="1:11" s="124" customFormat="1">
      <c r="A149" s="194"/>
      <c r="B149" s="194">
        <v>3296</v>
      </c>
      <c r="C149" s="194"/>
      <c r="D149" s="25" t="s">
        <v>47</v>
      </c>
      <c r="E149" s="131">
        <f>E150</f>
        <v>1848862.48</v>
      </c>
      <c r="F149" s="131">
        <f t="shared" ref="F149:I149" si="89">F150</f>
        <v>245386.22071803038</v>
      </c>
      <c r="G149" s="131">
        <f t="shared" si="89"/>
        <v>400000</v>
      </c>
      <c r="H149" s="131">
        <f t="shared" si="89"/>
        <v>400000</v>
      </c>
      <c r="I149" s="131">
        <f t="shared" si="89"/>
        <v>258892.95</v>
      </c>
      <c r="J149" s="157">
        <f t="shared" si="87"/>
        <v>105.50427372916347</v>
      </c>
      <c r="K149" s="157">
        <f t="shared" si="71"/>
        <v>64.72323750000001</v>
      </c>
    </row>
    <row r="150" spans="1:11" s="124" customFormat="1">
      <c r="A150" s="194"/>
      <c r="B150" s="194"/>
      <c r="C150" s="194">
        <v>21</v>
      </c>
      <c r="D150" s="220" t="s">
        <v>171</v>
      </c>
      <c r="E150" s="131">
        <f>'Posebni dio s f'!C79</f>
        <v>1848862.48</v>
      </c>
      <c r="F150" s="131">
        <f>'Posebni dio s f'!D79</f>
        <v>245386.22071803038</v>
      </c>
      <c r="G150" s="131">
        <f>'Posebni dio s f'!E79</f>
        <v>400000</v>
      </c>
      <c r="H150" s="131">
        <f>'Posebni dio s f'!F79</f>
        <v>400000</v>
      </c>
      <c r="I150" s="131">
        <f>'Posebni dio s f'!G79</f>
        <v>258892.95</v>
      </c>
      <c r="J150" s="157">
        <f t="shared" si="87"/>
        <v>105.50427372916347</v>
      </c>
      <c r="K150" s="157">
        <f t="shared" si="71"/>
        <v>64.72323750000001</v>
      </c>
    </row>
    <row r="151" spans="1:11" s="124" customFormat="1">
      <c r="A151" s="194"/>
      <c r="B151" s="194">
        <v>3299</v>
      </c>
      <c r="C151" s="194"/>
      <c r="D151" s="25" t="s">
        <v>31</v>
      </c>
      <c r="E151" s="131">
        <f>E152</f>
        <v>258199.39</v>
      </c>
      <c r="F151" s="131">
        <f t="shared" ref="F151:I151" si="90">F152</f>
        <v>34268.948171743315</v>
      </c>
      <c r="G151" s="131">
        <f t="shared" si="90"/>
        <v>55000</v>
      </c>
      <c r="H151" s="131">
        <f t="shared" si="90"/>
        <v>55000</v>
      </c>
      <c r="I151" s="131">
        <f t="shared" si="90"/>
        <v>46532.59</v>
      </c>
      <c r="J151" s="157">
        <f t="shared" si="87"/>
        <v>135.78645532624998</v>
      </c>
      <c r="K151" s="157">
        <f t="shared" si="71"/>
        <v>84.604709090909083</v>
      </c>
    </row>
    <row r="152" spans="1:11" s="124" customFormat="1">
      <c r="A152" s="194"/>
      <c r="B152" s="195"/>
      <c r="C152" s="194">
        <v>21</v>
      </c>
      <c r="D152" s="220" t="s">
        <v>171</v>
      </c>
      <c r="E152" s="131">
        <f>'Posebni dio s f'!C80</f>
        <v>258199.39</v>
      </c>
      <c r="F152" s="131">
        <f>'Posebni dio s f'!D80</f>
        <v>34268.948171743315</v>
      </c>
      <c r="G152" s="131">
        <f>'Posebni dio s f'!E80</f>
        <v>55000</v>
      </c>
      <c r="H152" s="131">
        <f>'Posebni dio s f'!F80</f>
        <v>55000</v>
      </c>
      <c r="I152" s="131">
        <f>'Posebni dio s f'!G80</f>
        <v>46532.59</v>
      </c>
      <c r="J152" s="157">
        <f t="shared" si="87"/>
        <v>135.78645532624998</v>
      </c>
      <c r="K152" s="157">
        <f t="shared" si="71"/>
        <v>84.604709090909083</v>
      </c>
    </row>
    <row r="153" spans="1:11" s="121" customFormat="1">
      <c r="A153" s="195"/>
      <c r="B153" s="144">
        <v>34</v>
      </c>
      <c r="C153" s="144"/>
      <c r="D153" s="16" t="s">
        <v>15</v>
      </c>
      <c r="E153" s="130">
        <f>E154+E158</f>
        <v>9897363.5599999987</v>
      </c>
      <c r="F153" s="130">
        <f t="shared" ref="F153:I153" si="91">F154+F158</f>
        <v>1313605.887583781</v>
      </c>
      <c r="G153" s="130">
        <f t="shared" si="91"/>
        <v>2596000</v>
      </c>
      <c r="H153" s="130">
        <f t="shared" ref="H153" si="92">H154+H158</f>
        <v>2596000</v>
      </c>
      <c r="I153" s="130">
        <f t="shared" si="91"/>
        <v>1353285.9999999998</v>
      </c>
      <c r="J153" s="160">
        <f t="shared" si="87"/>
        <v>103.02070147456521</v>
      </c>
      <c r="K153" s="160">
        <f t="shared" si="71"/>
        <v>52.12966101694915</v>
      </c>
    </row>
    <row r="154" spans="1:11" s="121" customFormat="1">
      <c r="A154" s="195"/>
      <c r="B154" s="144">
        <v>342</v>
      </c>
      <c r="C154" s="144"/>
      <c r="D154" s="16" t="s">
        <v>175</v>
      </c>
      <c r="E154" s="130">
        <f>E155</f>
        <v>281984.07</v>
      </c>
      <c r="F154" s="130">
        <f t="shared" ref="F154:I154" si="93">F155</f>
        <v>37425.717698586501</v>
      </c>
      <c r="G154" s="130">
        <f t="shared" si="93"/>
        <v>78000</v>
      </c>
      <c r="H154" s="130">
        <f t="shared" si="93"/>
        <v>78000</v>
      </c>
      <c r="I154" s="130">
        <f t="shared" si="93"/>
        <v>23151.65</v>
      </c>
      <c r="J154" s="160">
        <f t="shared" si="87"/>
        <v>61.860269952483492</v>
      </c>
      <c r="K154" s="160">
        <f t="shared" si="71"/>
        <v>29.681602564102565</v>
      </c>
    </row>
    <row r="155" spans="1:11" s="124" customFormat="1" ht="25.5">
      <c r="A155" s="194"/>
      <c r="B155" s="192">
        <v>3423</v>
      </c>
      <c r="C155" s="192"/>
      <c r="D155" s="43" t="s">
        <v>177</v>
      </c>
      <c r="E155" s="131">
        <f>E156+E157</f>
        <v>281984.07</v>
      </c>
      <c r="F155" s="131">
        <f t="shared" ref="F155:I155" si="94">F156+F157</f>
        <v>37425.717698586501</v>
      </c>
      <c r="G155" s="131">
        <f t="shared" si="94"/>
        <v>78000</v>
      </c>
      <c r="H155" s="131">
        <f t="shared" ref="H155" si="95">H156+H157</f>
        <v>78000</v>
      </c>
      <c r="I155" s="131">
        <f t="shared" si="94"/>
        <v>23151.65</v>
      </c>
      <c r="J155" s="161">
        <f t="shared" si="87"/>
        <v>61.860269952483492</v>
      </c>
      <c r="K155" s="161">
        <f t="shared" si="71"/>
        <v>29.681602564102565</v>
      </c>
    </row>
    <row r="156" spans="1:11" s="124" customFormat="1">
      <c r="A156" s="194"/>
      <c r="B156" s="195"/>
      <c r="C156" s="194">
        <v>21</v>
      </c>
      <c r="D156" s="220" t="s">
        <v>171</v>
      </c>
      <c r="E156" s="131">
        <f>'Posebni dio s f'!C83+'Posebni dio s f'!C153</f>
        <v>187274.34</v>
      </c>
      <c r="F156" s="131">
        <f>'Posebni dio s f'!D83+'Posebni dio s f'!D153</f>
        <v>24855.576348795541</v>
      </c>
      <c r="G156" s="131">
        <f>'Posebni dio s f'!E83+'Posebni dio s f'!E153</f>
        <v>63000</v>
      </c>
      <c r="H156" s="131">
        <f>'Posebni dio s f'!F83+'Posebni dio s f'!F153</f>
        <v>63000</v>
      </c>
      <c r="I156" s="131">
        <f>'Posebni dio s f'!G83+'Posebni dio s f'!G153</f>
        <v>13075.92</v>
      </c>
      <c r="J156" s="162">
        <f t="shared" si="87"/>
        <v>52.607591216180495</v>
      </c>
      <c r="K156" s="162">
        <f t="shared" si="71"/>
        <v>20.75542857142857</v>
      </c>
    </row>
    <row r="157" spans="1:11" s="124" customFormat="1">
      <c r="A157" s="194"/>
      <c r="B157" s="195"/>
      <c r="C157" s="194">
        <v>43</v>
      </c>
      <c r="D157" s="220" t="s">
        <v>117</v>
      </c>
      <c r="E157" s="131">
        <f>'Posebni dio s f'!C121</f>
        <v>94709.73</v>
      </c>
      <c r="F157" s="131">
        <f>'Posebni dio s f'!D121</f>
        <v>12570.14134979096</v>
      </c>
      <c r="G157" s="131">
        <f>'Posebni dio s f'!E121</f>
        <v>15000</v>
      </c>
      <c r="H157" s="131">
        <f>'Posebni dio s f'!F121</f>
        <v>15000</v>
      </c>
      <c r="I157" s="131">
        <f>'Posebni dio s f'!G121</f>
        <v>10075.73</v>
      </c>
      <c r="J157" s="162">
        <f t="shared" si="87"/>
        <v>80.156059662507758</v>
      </c>
      <c r="K157" s="162">
        <f t="shared" si="71"/>
        <v>67.171533333333329</v>
      </c>
    </row>
    <row r="158" spans="1:11" s="121" customFormat="1">
      <c r="A158" s="195"/>
      <c r="B158" s="195">
        <v>343</v>
      </c>
      <c r="C158" s="195"/>
      <c r="D158" s="219" t="s">
        <v>17</v>
      </c>
      <c r="E158" s="130">
        <f>E159+E162+E165</f>
        <v>9615379.4899999984</v>
      </c>
      <c r="F158" s="130">
        <f t="shared" ref="F158:I158" si="96">F159+F162+F165</f>
        <v>1276180.1698851946</v>
      </c>
      <c r="G158" s="130">
        <f t="shared" si="96"/>
        <v>2518000</v>
      </c>
      <c r="H158" s="130">
        <f t="shared" ref="H158" si="97">H159+H162+H165</f>
        <v>2518000</v>
      </c>
      <c r="I158" s="130">
        <f t="shared" si="96"/>
        <v>1330134.3499999999</v>
      </c>
      <c r="J158" s="218">
        <f t="shared" si="87"/>
        <v>104.22778706235962</v>
      </c>
      <c r="K158" s="218">
        <f t="shared" si="71"/>
        <v>52.825033756949956</v>
      </c>
    </row>
    <row r="159" spans="1:11" s="124" customFormat="1">
      <c r="A159" s="194"/>
      <c r="B159" s="194">
        <v>3431</v>
      </c>
      <c r="C159" s="194"/>
      <c r="D159" s="220" t="s">
        <v>19</v>
      </c>
      <c r="E159" s="131">
        <f>E160+E161</f>
        <v>9100752.1199999992</v>
      </c>
      <c r="F159" s="131">
        <f t="shared" ref="F159:I159" si="98">F160+F161</f>
        <v>1207877.3800517619</v>
      </c>
      <c r="G159" s="131">
        <f t="shared" si="98"/>
        <v>2258000</v>
      </c>
      <c r="H159" s="131">
        <f t="shared" ref="H159" si="99">H160+H161</f>
        <v>2258000</v>
      </c>
      <c r="I159" s="131">
        <f t="shared" si="98"/>
        <v>1224594.6099999999</v>
      </c>
      <c r="J159" s="162">
        <f t="shared" si="87"/>
        <v>101.3840171381901</v>
      </c>
      <c r="K159" s="162">
        <f t="shared" si="71"/>
        <v>54.233596545615583</v>
      </c>
    </row>
    <row r="160" spans="1:11" s="124" customFormat="1">
      <c r="A160" s="194"/>
      <c r="B160" s="194"/>
      <c r="C160" s="194">
        <v>11</v>
      </c>
      <c r="D160" s="220" t="s">
        <v>314</v>
      </c>
      <c r="E160" s="131">
        <f>'Posebni dio s f'!C263+'Posebni dio s f'!C12+'Posebni dio s f'!C22</f>
        <v>9084816.8699999992</v>
      </c>
      <c r="F160" s="131">
        <f>'Posebni dio s f'!D263+'Posebni dio s f'!D12+'Posebni dio s f'!D22</f>
        <v>1205762.4089189726</v>
      </c>
      <c r="G160" s="131">
        <f>'Posebni dio s f'!E263+'Posebni dio s f'!E12+'Posebni dio s f'!E22</f>
        <v>2252000</v>
      </c>
      <c r="H160" s="131">
        <f>'Posebni dio s f'!F263+'Posebni dio s f'!F12+'Posebni dio s f'!F22</f>
        <v>2252000</v>
      </c>
      <c r="I160" s="131">
        <f>'Posebni dio s f'!G263+'Posebni dio s f'!G12+'Posebni dio s f'!G22</f>
        <v>1221807.1299999999</v>
      </c>
      <c r="J160" s="162">
        <f t="shared" si="87"/>
        <v>101.33067020188598</v>
      </c>
      <c r="K160" s="162">
        <f t="shared" si="71"/>
        <v>54.254313055062163</v>
      </c>
    </row>
    <row r="161" spans="1:11" s="124" customFormat="1">
      <c r="A161" s="194"/>
      <c r="B161" s="194"/>
      <c r="C161" s="194">
        <v>21</v>
      </c>
      <c r="D161" s="220" t="s">
        <v>171</v>
      </c>
      <c r="E161" s="131">
        <f>'Posebni dio s f'!C85</f>
        <v>15935.25</v>
      </c>
      <c r="F161" s="131">
        <f>'Posebni dio s f'!D85</f>
        <v>2114.9711327891696</v>
      </c>
      <c r="G161" s="131">
        <f>'Posebni dio s f'!E85</f>
        <v>6000</v>
      </c>
      <c r="H161" s="131">
        <f>'Posebni dio s f'!F85</f>
        <v>6000</v>
      </c>
      <c r="I161" s="131">
        <f>'Posebni dio s f'!G85</f>
        <v>2787.48</v>
      </c>
      <c r="J161" s="162">
        <f t="shared" si="87"/>
        <v>131.79754355909071</v>
      </c>
      <c r="K161" s="162">
        <f t="shared" si="71"/>
        <v>46.457999999999998</v>
      </c>
    </row>
    <row r="162" spans="1:11" s="124" customFormat="1">
      <c r="A162" s="194"/>
      <c r="B162" s="194">
        <v>3433</v>
      </c>
      <c r="C162" s="194"/>
      <c r="D162" s="220" t="s">
        <v>49</v>
      </c>
      <c r="E162" s="131">
        <f>E163+E164</f>
        <v>514627.37</v>
      </c>
      <c r="F162" s="131">
        <f t="shared" ref="F162:I162" si="100">F163+F164</f>
        <v>68302.789833432864</v>
      </c>
      <c r="G162" s="131">
        <f t="shared" si="100"/>
        <v>258000</v>
      </c>
      <c r="H162" s="131">
        <f t="shared" ref="H162" si="101">H163+H164</f>
        <v>258000</v>
      </c>
      <c r="I162" s="131">
        <f t="shared" si="100"/>
        <v>105141.14</v>
      </c>
      <c r="J162" s="162">
        <f t="shared" si="87"/>
        <v>153.93388799550246</v>
      </c>
      <c r="K162" s="162">
        <f t="shared" si="71"/>
        <v>40.75237984496124</v>
      </c>
    </row>
    <row r="163" spans="1:11" s="124" customFormat="1">
      <c r="A163" s="194"/>
      <c r="B163" s="194"/>
      <c r="C163" s="194">
        <v>11</v>
      </c>
      <c r="D163" s="220" t="s">
        <v>314</v>
      </c>
      <c r="E163" s="131">
        <f>'Posebni dio s f'!C264</f>
        <v>98066.49</v>
      </c>
      <c r="F163" s="131">
        <f>'Posebni dio s f'!D264</f>
        <v>13015.659964164841</v>
      </c>
      <c r="G163" s="131">
        <f>'Posebni dio s f'!E264</f>
        <v>65000</v>
      </c>
      <c r="H163" s="131">
        <f>'Posebni dio s f'!F264</f>
        <v>65000</v>
      </c>
      <c r="I163" s="131">
        <f>'Posebni dio s f'!G264</f>
        <v>11791.49</v>
      </c>
      <c r="J163" s="162">
        <f t="shared" si="87"/>
        <v>90.594637786057191</v>
      </c>
      <c r="K163" s="162">
        <f t="shared" si="71"/>
        <v>18.140753846153846</v>
      </c>
    </row>
    <row r="164" spans="1:11" s="124" customFormat="1">
      <c r="A164" s="194"/>
      <c r="B164" s="194"/>
      <c r="C164" s="194">
        <v>21</v>
      </c>
      <c r="D164" s="220" t="s">
        <v>171</v>
      </c>
      <c r="E164" s="131">
        <f>'Posebni dio s f'!C86</f>
        <v>416560.88</v>
      </c>
      <c r="F164" s="131">
        <f>'Posebni dio s f'!D86</f>
        <v>55287.129869268028</v>
      </c>
      <c r="G164" s="131">
        <f>'Posebni dio s f'!E86</f>
        <v>193000</v>
      </c>
      <c r="H164" s="131">
        <f>'Posebni dio s f'!F86</f>
        <v>193000</v>
      </c>
      <c r="I164" s="131">
        <f>'Posebni dio s f'!G86</f>
        <v>93349.65</v>
      </c>
      <c r="J164" s="162">
        <f t="shared" si="87"/>
        <v>168.84517286524843</v>
      </c>
      <c r="K164" s="162">
        <f t="shared" si="71"/>
        <v>48.367694300518131</v>
      </c>
    </row>
    <row r="165" spans="1:11" s="124" customFormat="1">
      <c r="A165" s="194"/>
      <c r="B165" s="194">
        <v>3434</v>
      </c>
      <c r="C165" s="194"/>
      <c r="D165" s="220" t="s">
        <v>161</v>
      </c>
      <c r="E165" s="131">
        <f>E166+E167</f>
        <v>0</v>
      </c>
      <c r="F165" s="131">
        <f t="shared" ref="F165:I165" si="102">F166+F167</f>
        <v>0</v>
      </c>
      <c r="G165" s="131">
        <f t="shared" si="102"/>
        <v>2000</v>
      </c>
      <c r="H165" s="131">
        <f t="shared" ref="H165" si="103">H166+H167</f>
        <v>2000</v>
      </c>
      <c r="I165" s="131">
        <f t="shared" si="102"/>
        <v>398.6</v>
      </c>
      <c r="J165" s="162">
        <f t="shared" si="87"/>
        <v>0</v>
      </c>
      <c r="K165" s="162">
        <f t="shared" si="71"/>
        <v>19.93</v>
      </c>
    </row>
    <row r="166" spans="1:11" s="124" customFormat="1">
      <c r="A166" s="194"/>
      <c r="B166" s="195"/>
      <c r="C166" s="194">
        <v>11</v>
      </c>
      <c r="D166" s="220" t="s">
        <v>314</v>
      </c>
      <c r="E166" s="131">
        <f>'Posebni dio s f'!C265</f>
        <v>0</v>
      </c>
      <c r="F166" s="131">
        <f>'Posebni dio s f'!D265</f>
        <v>0</v>
      </c>
      <c r="G166" s="131">
        <f>'Posebni dio s f'!E265</f>
        <v>1000</v>
      </c>
      <c r="H166" s="131">
        <f>'Posebni dio s f'!F265</f>
        <v>1000</v>
      </c>
      <c r="I166" s="131">
        <f>'Posebni dio s f'!G265</f>
        <v>0</v>
      </c>
      <c r="J166" s="162">
        <f t="shared" si="87"/>
        <v>0</v>
      </c>
      <c r="K166" s="162">
        <f t="shared" si="71"/>
        <v>0</v>
      </c>
    </row>
    <row r="167" spans="1:11" s="124" customFormat="1">
      <c r="A167" s="194"/>
      <c r="B167" s="195"/>
      <c r="C167" s="194">
        <v>21</v>
      </c>
      <c r="D167" s="220" t="s">
        <v>171</v>
      </c>
      <c r="E167" s="131">
        <f>'Posebni dio s f'!C87</f>
        <v>0</v>
      </c>
      <c r="F167" s="131">
        <f>'Posebni dio s f'!D87</f>
        <v>0</v>
      </c>
      <c r="G167" s="131">
        <f>'Posebni dio s f'!E87</f>
        <v>1000</v>
      </c>
      <c r="H167" s="131">
        <f>'Posebni dio s f'!F87</f>
        <v>1000</v>
      </c>
      <c r="I167" s="131">
        <f>'Posebni dio s f'!G87</f>
        <v>398.6</v>
      </c>
      <c r="J167" s="162">
        <f t="shared" si="87"/>
        <v>0</v>
      </c>
      <c r="K167" s="162">
        <f t="shared" si="71"/>
        <v>39.86</v>
      </c>
    </row>
    <row r="168" spans="1:11" s="121" customFormat="1" ht="25.5">
      <c r="A168" s="195"/>
      <c r="B168" s="144">
        <v>37</v>
      </c>
      <c r="C168" s="144"/>
      <c r="D168" s="16" t="s">
        <v>21</v>
      </c>
      <c r="E168" s="130">
        <f>E169+E173</f>
        <v>23198289611.970001</v>
      </c>
      <c r="F168" s="130">
        <f t="shared" ref="F168:I168" si="104">F169+F173</f>
        <v>3078942147.7165041</v>
      </c>
      <c r="G168" s="130">
        <f t="shared" si="104"/>
        <v>7140568203</v>
      </c>
      <c r="H168" s="130">
        <f t="shared" ref="H168" si="105">H169+H173</f>
        <v>7140568203</v>
      </c>
      <c r="I168" s="130">
        <f t="shared" si="104"/>
        <v>3480067372.3099999</v>
      </c>
      <c r="J168" s="160">
        <f t="shared" si="87"/>
        <v>113.02802083796833</v>
      </c>
      <c r="K168" s="160">
        <f t="shared" si="71"/>
        <v>48.736560920290671</v>
      </c>
    </row>
    <row r="169" spans="1:11" s="121" customFormat="1" ht="25.5">
      <c r="A169" s="195"/>
      <c r="B169" s="144">
        <v>371</v>
      </c>
      <c r="C169" s="144"/>
      <c r="D169" s="16" t="s">
        <v>165</v>
      </c>
      <c r="E169" s="130">
        <f>E170</f>
        <v>18943965808.830002</v>
      </c>
      <c r="F169" s="130">
        <f t="shared" ref="F169:I169" si="106">F170</f>
        <v>2514296344.6585703</v>
      </c>
      <c r="G169" s="130">
        <f t="shared" si="106"/>
        <v>5920994203</v>
      </c>
      <c r="H169" s="130">
        <f t="shared" si="106"/>
        <v>5920994203</v>
      </c>
      <c r="I169" s="130">
        <f t="shared" si="106"/>
        <v>2869194717.71</v>
      </c>
      <c r="J169" s="160">
        <f t="shared" si="87"/>
        <v>114.11521652192607</v>
      </c>
      <c r="K169" s="160">
        <f t="shared" si="71"/>
        <v>48.457988968411087</v>
      </c>
    </row>
    <row r="170" spans="1:11" s="124" customFormat="1" ht="25.5">
      <c r="A170" s="194"/>
      <c r="B170" s="192">
        <v>3711</v>
      </c>
      <c r="C170" s="192"/>
      <c r="D170" s="43" t="s">
        <v>167</v>
      </c>
      <c r="E170" s="131">
        <f>E171+E172</f>
        <v>18943965808.830002</v>
      </c>
      <c r="F170" s="131">
        <f t="shared" ref="F170:I170" si="107">F171+F172</f>
        <v>2514296344.6585703</v>
      </c>
      <c r="G170" s="131">
        <f t="shared" si="107"/>
        <v>5920994203</v>
      </c>
      <c r="H170" s="131">
        <f t="shared" ref="H170" si="108">H171+H172</f>
        <v>5920994203</v>
      </c>
      <c r="I170" s="131">
        <f t="shared" si="107"/>
        <v>2869194717.71</v>
      </c>
      <c r="J170" s="161">
        <f t="shared" si="87"/>
        <v>114.11521652192607</v>
      </c>
      <c r="K170" s="161">
        <f t="shared" si="71"/>
        <v>48.457988968411087</v>
      </c>
    </row>
    <row r="171" spans="1:11" s="124" customFormat="1">
      <c r="A171" s="194"/>
      <c r="B171" s="195"/>
      <c r="C171" s="194">
        <v>11</v>
      </c>
      <c r="D171" s="220" t="s">
        <v>314</v>
      </c>
      <c r="E171" s="131">
        <f>'Posebni dio s f'!C271+'Posebni dio s f'!C331+'Posebni dio s f'!C342+'Posebni dio s f'!C353+'Posebni dio s f'!C364+'Posebni dio s f'!C394</f>
        <v>5410579632.1099997</v>
      </c>
      <c r="F171" s="131">
        <f>'Posebni dio s f'!D271+'Posebni dio s f'!D331+'Posebni dio s f'!D342+'Posebni dio s f'!D353+'Posebni dio s f'!D364+'Posebni dio s f'!D394</f>
        <v>718107323.92461336</v>
      </c>
      <c r="G171" s="131">
        <f>'Posebni dio s f'!E271+'Posebni dio s f'!E331+'Posebni dio s f'!E342+'Posebni dio s f'!E353+'Posebni dio s f'!E364+'Posebni dio s f'!E394</f>
        <v>1688495917</v>
      </c>
      <c r="H171" s="131">
        <f>'Posebni dio s f'!F271+'Posebni dio s f'!F331+'Posebni dio s f'!F342+'Posebni dio s f'!F353+'Posebni dio s f'!F364+'Posebni dio s f'!F394</f>
        <v>1688495917</v>
      </c>
      <c r="I171" s="131">
        <f>'Posebni dio s f'!G271+'Posebni dio s f'!G331+'Posebni dio s f'!G342+'Posebni dio s f'!G353+'Posebni dio s f'!G364+'Posebni dio s f'!G394</f>
        <v>841021811.62</v>
      </c>
      <c r="J171" s="161">
        <f t="shared" si="87"/>
        <v>117.11645092597472</v>
      </c>
      <c r="K171" s="161">
        <f t="shared" si="71"/>
        <v>49.808933687815369</v>
      </c>
    </row>
    <row r="172" spans="1:11" s="124" customFormat="1">
      <c r="A172" s="194"/>
      <c r="B172" s="195"/>
      <c r="C172" s="194">
        <v>21</v>
      </c>
      <c r="D172" s="220" t="s">
        <v>171</v>
      </c>
      <c r="E172" s="131">
        <f>'Posebni dio s f'!C336+'Posebni dio s f'!C347+'Posebni dio s f'!C358+'Posebni dio s f'!C376</f>
        <v>13533386176.720001</v>
      </c>
      <c r="F172" s="131">
        <f>'Posebni dio s f'!D336+'Posebni dio s f'!D347+'Posebni dio s f'!D358+'Posebni dio s f'!D376</f>
        <v>1796189020.7339571</v>
      </c>
      <c r="G172" s="131">
        <f>'Posebni dio s f'!E336+'Posebni dio s f'!E347+'Posebni dio s f'!E358+'Posebni dio s f'!E376</f>
        <v>4232498286</v>
      </c>
      <c r="H172" s="131">
        <f>'Posebni dio s f'!F336+'Posebni dio s f'!F347+'Posebni dio s f'!F358+'Posebni dio s f'!F376</f>
        <v>4232498286</v>
      </c>
      <c r="I172" s="131">
        <f>'Posebni dio s f'!G336+'Posebni dio s f'!G347+'Posebni dio s f'!G358+'Posebni dio s f'!G376</f>
        <v>2028172906.0900002</v>
      </c>
      <c r="J172" s="161">
        <f t="shared" si="87"/>
        <v>112.91533812300278</v>
      </c>
      <c r="K172" s="161">
        <f t="shared" si="71"/>
        <v>47.919048491966713</v>
      </c>
    </row>
    <row r="173" spans="1:11" s="121" customFormat="1">
      <c r="A173" s="195"/>
      <c r="B173" s="195">
        <v>372</v>
      </c>
      <c r="C173" s="195"/>
      <c r="D173" s="219" t="s">
        <v>23</v>
      </c>
      <c r="E173" s="130">
        <f>E174</f>
        <v>4254323803.1400003</v>
      </c>
      <c r="F173" s="130">
        <f t="shared" ref="F173:I173" si="109">F174</f>
        <v>564645803.05793357</v>
      </c>
      <c r="G173" s="130">
        <f t="shared" si="109"/>
        <v>1219574000</v>
      </c>
      <c r="H173" s="130">
        <f t="shared" si="109"/>
        <v>1219574000</v>
      </c>
      <c r="I173" s="130">
        <f t="shared" si="109"/>
        <v>610872654.5999999</v>
      </c>
      <c r="J173" s="160">
        <f t="shared" si="87"/>
        <v>108.18687596573233</v>
      </c>
      <c r="K173" s="160">
        <f t="shared" si="71"/>
        <v>50.08901916570867</v>
      </c>
    </row>
    <row r="174" spans="1:11" s="124" customFormat="1">
      <c r="A174" s="194"/>
      <c r="B174" s="194">
        <v>3721</v>
      </c>
      <c r="C174" s="194"/>
      <c r="D174" s="220" t="s">
        <v>25</v>
      </c>
      <c r="E174" s="131">
        <f>E175+E176</f>
        <v>4254323803.1400003</v>
      </c>
      <c r="F174" s="131">
        <f t="shared" ref="F174:I174" si="110">F175+F176</f>
        <v>564645803.05793357</v>
      </c>
      <c r="G174" s="131">
        <f t="shared" si="110"/>
        <v>1219574000</v>
      </c>
      <c r="H174" s="131">
        <f t="shared" ref="H174" si="111">H175+H176</f>
        <v>1219574000</v>
      </c>
      <c r="I174" s="131">
        <f t="shared" si="110"/>
        <v>610872654.5999999</v>
      </c>
      <c r="J174" s="161">
        <f t="shared" si="87"/>
        <v>108.18687596573233</v>
      </c>
      <c r="K174" s="161">
        <f t="shared" si="71"/>
        <v>50.08901916570867</v>
      </c>
    </row>
    <row r="175" spans="1:11" s="124" customFormat="1">
      <c r="A175" s="194"/>
      <c r="B175" s="195"/>
      <c r="C175" s="194">
        <v>11</v>
      </c>
      <c r="D175" s="220" t="s">
        <v>314</v>
      </c>
      <c r="E175" s="131">
        <f>'Posebni dio s f'!C15+'Posebni dio s f'!C25+'Posebni dio s f'!C31+'Posebni dio s f'!C38+'Posebni dio s f'!C277+'Posebni dio s f'!C283+'Posebni dio s f'!C289+'Posebni dio s f'!C295+'Posebni dio s f'!C301+'Posebni dio s f'!C307+'Posebni dio s f'!C313+'Posebni dio s f'!C319+'Posebni dio s f'!C325+'Posebni dio s f'!C370+'Posebni dio s f'!C388</f>
        <v>4254171603.5100002</v>
      </c>
      <c r="F175" s="131">
        <f>'Posebni dio s f'!D15+'Posebni dio s f'!D25+'Posebni dio s f'!D31+'Posebni dio s f'!D38+'Posebni dio s f'!D277+'Posebni dio s f'!D283+'Posebni dio s f'!D289+'Posebni dio s f'!D295+'Posebni dio s f'!D301+'Posebni dio s f'!D307+'Posebni dio s f'!D313+'Posebni dio s f'!D319+'Posebni dio s f'!D325+'Posebni dio s f'!D370+'Posebni dio s f'!D388</f>
        <v>564625602.69560027</v>
      </c>
      <c r="G175" s="131">
        <f>'Posebni dio s f'!E15+'Posebni dio s f'!E25+'Posebni dio s f'!E31+'Posebni dio s f'!E38+'Posebni dio s f'!E277+'Posebni dio s f'!E283+'Posebni dio s f'!E289+'Posebni dio s f'!E295+'Posebni dio s f'!E301+'Posebni dio s f'!E307+'Posebni dio s f'!E313+'Posebni dio s f'!E319+'Posebni dio s f'!E325+'Posebni dio s f'!E370+'Posebni dio s f'!E388</f>
        <v>1219571000</v>
      </c>
      <c r="H175" s="131">
        <f>'Posebni dio s f'!F15+'Posebni dio s f'!F25+'Posebni dio s f'!F31+'Posebni dio s f'!F38+'Posebni dio s f'!F277+'Posebni dio s f'!F283+'Posebni dio s f'!F289+'Posebni dio s f'!F295+'Posebni dio s f'!F301+'Posebni dio s f'!F307+'Posebni dio s f'!F313+'Posebni dio s f'!F319+'Posebni dio s f'!F325+'Posebni dio s f'!F370+'Posebni dio s f'!F388</f>
        <v>1219571000</v>
      </c>
      <c r="I175" s="131">
        <f>'Posebni dio s f'!G15+'Posebni dio s f'!G25+'Posebni dio s f'!G31+'Posebni dio s f'!G38+'Posebni dio s f'!G277+'Posebni dio s f'!G283+'Posebni dio s f'!G289+'Posebni dio s f'!G295+'Posebni dio s f'!G301+'Posebni dio s f'!G307+'Posebni dio s f'!G313+'Posebni dio s f'!G319+'Posebni dio s f'!G325+'Posebni dio s f'!G370+'Posebni dio s f'!G388</f>
        <v>610869654.7299999</v>
      </c>
      <c r="J175" s="161">
        <f t="shared" si="87"/>
        <v>108.19021521759271</v>
      </c>
      <c r="K175" s="161">
        <f t="shared" si="71"/>
        <v>50.08889640127552</v>
      </c>
    </row>
    <row r="176" spans="1:11" s="124" customFormat="1">
      <c r="A176" s="194"/>
      <c r="B176" s="195"/>
      <c r="C176" s="194">
        <v>43</v>
      </c>
      <c r="D176" s="220" t="s">
        <v>117</v>
      </c>
      <c r="E176" s="131">
        <f>'Posebni dio s f'!C403+'Posebni dio s f'!C382</f>
        <v>152199.63</v>
      </c>
      <c r="F176" s="131">
        <f>'Posebni dio s f'!D403+'Posebni dio s f'!D382</f>
        <v>20200.36233326697</v>
      </c>
      <c r="G176" s="131">
        <f>'Posebni dio s f'!E403+'Posebni dio s f'!E382</f>
        <v>3000</v>
      </c>
      <c r="H176" s="131">
        <f>'Posebni dio s f'!F403+'Posebni dio s f'!F382</f>
        <v>3000</v>
      </c>
      <c r="I176" s="131">
        <f>'Posebni dio s f'!G403+'Posebni dio s f'!G382</f>
        <v>2999.87</v>
      </c>
      <c r="J176" s="161">
        <f t="shared" si="87"/>
        <v>14.850575205077702</v>
      </c>
      <c r="K176" s="161">
        <f t="shared" si="71"/>
        <v>99.995666666666665</v>
      </c>
    </row>
    <row r="177" spans="1:11" s="121" customFormat="1">
      <c r="A177" s="195"/>
      <c r="B177" s="144">
        <v>38</v>
      </c>
      <c r="C177" s="144"/>
      <c r="D177" s="16" t="s">
        <v>13</v>
      </c>
      <c r="E177" s="130">
        <f>E178</f>
        <v>0</v>
      </c>
      <c r="F177" s="130">
        <f t="shared" ref="F177:I177" si="112">F178</f>
        <v>0</v>
      </c>
      <c r="G177" s="130">
        <f t="shared" si="112"/>
        <v>41000</v>
      </c>
      <c r="H177" s="130">
        <f t="shared" si="112"/>
        <v>41000</v>
      </c>
      <c r="I177" s="130">
        <f t="shared" si="112"/>
        <v>0</v>
      </c>
      <c r="J177" s="160">
        <f t="shared" ref="J177:J208" si="113">IFERROR(I177/F177,0)*100</f>
        <v>0</v>
      </c>
      <c r="K177" s="160">
        <f t="shared" si="71"/>
        <v>0</v>
      </c>
    </row>
    <row r="178" spans="1:11" s="121" customFormat="1">
      <c r="A178" s="195"/>
      <c r="B178" s="144">
        <v>383</v>
      </c>
      <c r="C178" s="144"/>
      <c r="D178" s="16" t="s">
        <v>51</v>
      </c>
      <c r="E178" s="130">
        <f>E179+E181</f>
        <v>0</v>
      </c>
      <c r="F178" s="130">
        <f t="shared" ref="F178:I178" si="114">F179+F181</f>
        <v>0</v>
      </c>
      <c r="G178" s="130">
        <f t="shared" si="114"/>
        <v>41000</v>
      </c>
      <c r="H178" s="130">
        <f t="shared" ref="H178" si="115">H179+H181</f>
        <v>41000</v>
      </c>
      <c r="I178" s="130">
        <f t="shared" si="114"/>
        <v>0</v>
      </c>
      <c r="J178" s="160">
        <f t="shared" si="113"/>
        <v>0</v>
      </c>
      <c r="K178" s="160">
        <f t="shared" si="71"/>
        <v>0</v>
      </c>
    </row>
    <row r="179" spans="1:11" s="124" customFormat="1">
      <c r="A179" s="194"/>
      <c r="B179" s="192">
        <v>3831</v>
      </c>
      <c r="C179" s="192"/>
      <c r="D179" s="43" t="s">
        <v>53</v>
      </c>
      <c r="E179" s="131">
        <f>E180</f>
        <v>0</v>
      </c>
      <c r="F179" s="131">
        <f t="shared" ref="F179:I179" si="116">F180</f>
        <v>0</v>
      </c>
      <c r="G179" s="131">
        <f t="shared" si="116"/>
        <v>35000</v>
      </c>
      <c r="H179" s="131">
        <f t="shared" si="116"/>
        <v>35000</v>
      </c>
      <c r="I179" s="131">
        <f t="shared" si="116"/>
        <v>0</v>
      </c>
      <c r="J179" s="161">
        <f t="shared" si="113"/>
        <v>0</v>
      </c>
      <c r="K179" s="161">
        <f t="shared" ref="K179:K223" si="117">IFERROR(I179/H179,0)*100</f>
        <v>0</v>
      </c>
    </row>
    <row r="180" spans="1:11" s="124" customFormat="1">
      <c r="A180" s="194"/>
      <c r="B180" s="200"/>
      <c r="C180" s="194">
        <v>21</v>
      </c>
      <c r="D180" s="220" t="s">
        <v>171</v>
      </c>
      <c r="E180" s="131">
        <f>'Posebni dio s f'!C90</f>
        <v>0</v>
      </c>
      <c r="F180" s="131">
        <f>'Posebni dio s f'!D90</f>
        <v>0</v>
      </c>
      <c r="G180" s="131">
        <f>'Posebni dio s f'!E90</f>
        <v>35000</v>
      </c>
      <c r="H180" s="131">
        <f>'Posebni dio s f'!F90</f>
        <v>35000</v>
      </c>
      <c r="I180" s="131">
        <f>'Posebni dio s f'!G90</f>
        <v>0</v>
      </c>
      <c r="J180" s="161">
        <f t="shared" si="113"/>
        <v>0</v>
      </c>
      <c r="K180" s="161">
        <f t="shared" si="117"/>
        <v>0</v>
      </c>
    </row>
    <row r="181" spans="1:11" s="124" customFormat="1">
      <c r="A181" s="194"/>
      <c r="B181" s="200">
        <v>3834</v>
      </c>
      <c r="C181" s="194"/>
      <c r="D181" s="220" t="s">
        <v>179</v>
      </c>
      <c r="E181" s="131">
        <f>E182</f>
        <v>0</v>
      </c>
      <c r="F181" s="131">
        <f t="shared" ref="F181:I181" si="118">F182</f>
        <v>0</v>
      </c>
      <c r="G181" s="131">
        <f t="shared" si="118"/>
        <v>6000</v>
      </c>
      <c r="H181" s="131">
        <f t="shared" si="118"/>
        <v>6000</v>
      </c>
      <c r="I181" s="131">
        <f t="shared" si="118"/>
        <v>0</v>
      </c>
      <c r="J181" s="161">
        <f t="shared" si="113"/>
        <v>0</v>
      </c>
      <c r="K181" s="161">
        <f t="shared" si="117"/>
        <v>0</v>
      </c>
    </row>
    <row r="182" spans="1:11" s="124" customFormat="1">
      <c r="A182" s="194"/>
      <c r="B182" s="200"/>
      <c r="C182" s="194">
        <v>21</v>
      </c>
      <c r="D182" s="220" t="s">
        <v>171</v>
      </c>
      <c r="E182" s="131">
        <f>'Posebni dio s f'!C91</f>
        <v>0</v>
      </c>
      <c r="F182" s="131">
        <f>'Posebni dio s f'!D91</f>
        <v>0</v>
      </c>
      <c r="G182" s="131">
        <f>'Posebni dio s f'!E91</f>
        <v>6000</v>
      </c>
      <c r="H182" s="131">
        <f>'Posebni dio s f'!F91</f>
        <v>6000</v>
      </c>
      <c r="I182" s="131">
        <f>'Posebni dio s f'!G91</f>
        <v>0</v>
      </c>
      <c r="J182" s="161">
        <f t="shared" si="113"/>
        <v>0</v>
      </c>
      <c r="K182" s="161">
        <f t="shared" si="117"/>
        <v>0</v>
      </c>
    </row>
    <row r="183" spans="1:11" s="124" customFormat="1">
      <c r="A183" s="198">
        <v>4</v>
      </c>
      <c r="B183" s="199"/>
      <c r="C183" s="199"/>
      <c r="D183" s="45" t="s">
        <v>315</v>
      </c>
      <c r="E183" s="130">
        <f>E184+E192+E219</f>
        <v>34046300.229999997</v>
      </c>
      <c r="F183" s="130">
        <f t="shared" ref="F183:I183" si="119">F184+F192+F219</f>
        <v>4518720.5826531285</v>
      </c>
      <c r="G183" s="130">
        <f t="shared" si="119"/>
        <v>10945000</v>
      </c>
      <c r="H183" s="130">
        <f t="shared" ref="H183" si="120">H184+H192+H219</f>
        <v>10945000</v>
      </c>
      <c r="I183" s="130">
        <f t="shared" si="119"/>
        <v>2099425.52</v>
      </c>
      <c r="J183" s="160">
        <f t="shared" si="113"/>
        <v>46.460618256846061</v>
      </c>
      <c r="K183" s="160">
        <f t="shared" si="117"/>
        <v>19.181594518044768</v>
      </c>
    </row>
    <row r="184" spans="1:11" s="121" customFormat="1">
      <c r="A184" s="144"/>
      <c r="B184" s="144">
        <v>41</v>
      </c>
      <c r="C184" s="144"/>
      <c r="D184" s="16" t="s">
        <v>137</v>
      </c>
      <c r="E184" s="130">
        <f>E185</f>
        <v>9052116.8499999996</v>
      </c>
      <c r="F184" s="130">
        <f t="shared" ref="F184:I184" si="121">F185</f>
        <v>1201422.3704293582</v>
      </c>
      <c r="G184" s="130">
        <f t="shared" si="121"/>
        <v>445000</v>
      </c>
      <c r="H184" s="130">
        <f t="shared" si="121"/>
        <v>445000</v>
      </c>
      <c r="I184" s="130">
        <f t="shared" si="121"/>
        <v>252667.12</v>
      </c>
      <c r="J184" s="160">
        <f t="shared" si="113"/>
        <v>21.030665502732656</v>
      </c>
      <c r="K184" s="160">
        <f t="shared" si="117"/>
        <v>56.779128089887642</v>
      </c>
    </row>
    <row r="185" spans="1:11" s="121" customFormat="1">
      <c r="A185" s="144"/>
      <c r="B185" s="144">
        <v>412</v>
      </c>
      <c r="C185" s="144"/>
      <c r="D185" s="16" t="s">
        <v>139</v>
      </c>
      <c r="E185" s="130">
        <f>E186+E190</f>
        <v>9052116.8499999996</v>
      </c>
      <c r="F185" s="130">
        <f t="shared" ref="F185:I185" si="122">F186+F190</f>
        <v>1201422.3704293582</v>
      </c>
      <c r="G185" s="130">
        <f t="shared" si="122"/>
        <v>445000</v>
      </c>
      <c r="H185" s="130">
        <f t="shared" ref="H185" si="123">H186+H190</f>
        <v>445000</v>
      </c>
      <c r="I185" s="130">
        <f t="shared" si="122"/>
        <v>252667.12</v>
      </c>
      <c r="J185" s="160">
        <f t="shared" si="113"/>
        <v>21.030665502732656</v>
      </c>
      <c r="K185" s="160">
        <f t="shared" si="117"/>
        <v>56.779128089887642</v>
      </c>
    </row>
    <row r="186" spans="1:11" s="124" customFormat="1">
      <c r="A186" s="192"/>
      <c r="B186" s="192">
        <v>4123</v>
      </c>
      <c r="C186" s="192"/>
      <c r="D186" s="43" t="s">
        <v>141</v>
      </c>
      <c r="E186" s="131">
        <f>E187+E188+E189</f>
        <v>9027366.8499999996</v>
      </c>
      <c r="F186" s="131">
        <f t="shared" ref="F186:I186" si="124">F187+F188+F189</f>
        <v>1198137.4809210962</v>
      </c>
      <c r="G186" s="131">
        <f t="shared" si="124"/>
        <v>245000</v>
      </c>
      <c r="H186" s="131">
        <f t="shared" ref="H186" si="125">H187+H188+H189</f>
        <v>245000</v>
      </c>
      <c r="I186" s="131">
        <f t="shared" si="124"/>
        <v>234139.94</v>
      </c>
      <c r="J186" s="160">
        <f t="shared" si="113"/>
        <v>19.541992778658376</v>
      </c>
      <c r="K186" s="160">
        <f t="shared" si="117"/>
        <v>95.567322448979596</v>
      </c>
    </row>
    <row r="187" spans="1:11" s="124" customFormat="1">
      <c r="A187" s="192"/>
      <c r="B187" s="192"/>
      <c r="C187" s="194">
        <v>12</v>
      </c>
      <c r="D187" s="220" t="s">
        <v>70</v>
      </c>
      <c r="E187" s="131">
        <f>'Posebni dio s f'!C183</f>
        <v>729843.75</v>
      </c>
      <c r="F187" s="131">
        <f>'Posebni dio s f'!D183</f>
        <v>96866.91220386223</v>
      </c>
      <c r="G187" s="131">
        <f>'Posebni dio s f'!E183</f>
        <v>0</v>
      </c>
      <c r="H187" s="131">
        <f>'Posebni dio s f'!F183</f>
        <v>0</v>
      </c>
      <c r="I187" s="131">
        <f>'Posebni dio s f'!G183</f>
        <v>0</v>
      </c>
      <c r="J187" s="161">
        <f t="shared" si="113"/>
        <v>0</v>
      </c>
      <c r="K187" s="161">
        <f t="shared" si="117"/>
        <v>0</v>
      </c>
    </row>
    <row r="188" spans="1:11" s="124" customFormat="1">
      <c r="A188" s="192"/>
      <c r="B188" s="192"/>
      <c r="C188" s="194">
        <v>21</v>
      </c>
      <c r="D188" s="220" t="s">
        <v>171</v>
      </c>
      <c r="E188" s="131">
        <f>'Posebni dio s f'!C156</f>
        <v>4161741.85</v>
      </c>
      <c r="F188" s="131">
        <f>'Posebni dio s f'!D156</f>
        <v>552358.06622868136</v>
      </c>
      <c r="G188" s="131">
        <f>'Posebni dio s f'!E156</f>
        <v>245000</v>
      </c>
      <c r="H188" s="131">
        <f>'Posebni dio s f'!F156</f>
        <v>245000</v>
      </c>
      <c r="I188" s="131">
        <f>'Posebni dio s f'!G156</f>
        <v>234139.94</v>
      </c>
      <c r="J188" s="161">
        <f t="shared" si="113"/>
        <v>42.389159191361188</v>
      </c>
      <c r="K188" s="161">
        <f t="shared" si="117"/>
        <v>95.567322448979596</v>
      </c>
    </row>
    <row r="189" spans="1:11" s="124" customFormat="1">
      <c r="A189" s="192"/>
      <c r="B189" s="192"/>
      <c r="C189" s="194">
        <v>561</v>
      </c>
      <c r="D189" s="220" t="s">
        <v>312</v>
      </c>
      <c r="E189" s="131">
        <f>'Posebni dio s f'!C208</f>
        <v>4135781.25</v>
      </c>
      <c r="F189" s="131">
        <f>'Posebni dio s f'!D208</f>
        <v>548912.50248855259</v>
      </c>
      <c r="G189" s="131">
        <f>'Posebni dio s f'!E208</f>
        <v>0</v>
      </c>
      <c r="H189" s="131">
        <f>'Posebni dio s f'!F208</f>
        <v>0</v>
      </c>
      <c r="I189" s="131">
        <f>'Posebni dio s f'!G208</f>
        <v>0</v>
      </c>
      <c r="J189" s="161">
        <f t="shared" si="113"/>
        <v>0</v>
      </c>
      <c r="K189" s="161">
        <f t="shared" si="117"/>
        <v>0</v>
      </c>
    </row>
    <row r="190" spans="1:11" s="124" customFormat="1">
      <c r="A190" s="192"/>
      <c r="B190" s="192">
        <v>4124</v>
      </c>
      <c r="C190" s="192"/>
      <c r="D190" s="43" t="s">
        <v>181</v>
      </c>
      <c r="E190" s="131">
        <f>E191</f>
        <v>24750</v>
      </c>
      <c r="F190" s="131">
        <f t="shared" ref="F190:I190" si="126">F191</f>
        <v>3284.8895082619947</v>
      </c>
      <c r="G190" s="131">
        <f t="shared" si="126"/>
        <v>200000</v>
      </c>
      <c r="H190" s="131">
        <f t="shared" si="126"/>
        <v>200000</v>
      </c>
      <c r="I190" s="131">
        <f t="shared" si="126"/>
        <v>18527.18</v>
      </c>
      <c r="J190" s="161">
        <f t="shared" si="113"/>
        <v>564.0122735757576</v>
      </c>
      <c r="K190" s="161">
        <f t="shared" si="117"/>
        <v>9.2635900000000007</v>
      </c>
    </row>
    <row r="191" spans="1:11" s="124" customFormat="1">
      <c r="A191" s="192"/>
      <c r="B191" s="192"/>
      <c r="C191" s="194">
        <v>21</v>
      </c>
      <c r="D191" s="220" t="s">
        <v>171</v>
      </c>
      <c r="E191" s="137">
        <f>'Posebni dio s f'!C94</f>
        <v>24750</v>
      </c>
      <c r="F191" s="137">
        <f>'Posebni dio s f'!D94</f>
        <v>3284.8895082619947</v>
      </c>
      <c r="G191" s="137">
        <f>'Posebni dio s f'!E94</f>
        <v>200000</v>
      </c>
      <c r="H191" s="137">
        <f>'Posebni dio s f'!F94</f>
        <v>200000</v>
      </c>
      <c r="I191" s="137">
        <f>'Posebni dio s f'!G94</f>
        <v>18527.18</v>
      </c>
      <c r="J191" s="163">
        <f t="shared" si="113"/>
        <v>564.0122735757576</v>
      </c>
      <c r="K191" s="163">
        <f t="shared" si="117"/>
        <v>9.2635900000000007</v>
      </c>
    </row>
    <row r="192" spans="1:11" s="121" customFormat="1">
      <c r="A192" s="225"/>
      <c r="B192" s="144">
        <v>42</v>
      </c>
      <c r="C192" s="144"/>
      <c r="D192" s="16" t="s">
        <v>103</v>
      </c>
      <c r="E192" s="226">
        <f>E193+E196+E210+E213</f>
        <v>16338582.370000001</v>
      </c>
      <c r="F192" s="226">
        <f t="shared" ref="F192:I192" si="127">F193+F196+F210+F213</f>
        <v>2168502.5376600968</v>
      </c>
      <c r="G192" s="226">
        <f t="shared" si="127"/>
        <v>3950000</v>
      </c>
      <c r="H192" s="226">
        <f t="shared" ref="H192" si="128">H193+H196+H210+H213</f>
        <v>3950000</v>
      </c>
      <c r="I192" s="226">
        <f t="shared" si="127"/>
        <v>1207803.3600000001</v>
      </c>
      <c r="J192" s="227">
        <f t="shared" si="113"/>
        <v>55.697576508407941</v>
      </c>
      <c r="K192" s="227">
        <f t="shared" si="117"/>
        <v>30.577300253164559</v>
      </c>
    </row>
    <row r="193" spans="1:11" s="121" customFormat="1">
      <c r="A193" s="225"/>
      <c r="B193" s="144">
        <v>421</v>
      </c>
      <c r="C193" s="144"/>
      <c r="D193" s="16" t="s">
        <v>151</v>
      </c>
      <c r="E193" s="226">
        <f>E194</f>
        <v>0</v>
      </c>
      <c r="F193" s="226">
        <f t="shared" ref="F193:I194" si="129">F194</f>
        <v>0</v>
      </c>
      <c r="G193" s="226">
        <f t="shared" si="129"/>
        <v>0</v>
      </c>
      <c r="H193" s="226">
        <f t="shared" si="129"/>
        <v>0</v>
      </c>
      <c r="I193" s="226">
        <f t="shared" si="129"/>
        <v>0</v>
      </c>
      <c r="J193" s="227">
        <f t="shared" si="113"/>
        <v>0</v>
      </c>
      <c r="K193" s="227">
        <f t="shared" si="117"/>
        <v>0</v>
      </c>
    </row>
    <row r="194" spans="1:11" s="124" customFormat="1">
      <c r="A194" s="200"/>
      <c r="B194" s="192">
        <v>4212</v>
      </c>
      <c r="C194" s="192"/>
      <c r="D194" s="43" t="s">
        <v>153</v>
      </c>
      <c r="E194" s="139">
        <f>E195</f>
        <v>0</v>
      </c>
      <c r="F194" s="139">
        <f t="shared" si="129"/>
        <v>0</v>
      </c>
      <c r="G194" s="139">
        <f t="shared" si="129"/>
        <v>0</v>
      </c>
      <c r="H194" s="139">
        <f t="shared" si="129"/>
        <v>0</v>
      </c>
      <c r="I194" s="139">
        <f t="shared" si="129"/>
        <v>0</v>
      </c>
      <c r="J194" s="164">
        <f t="shared" si="113"/>
        <v>0</v>
      </c>
      <c r="K194" s="164">
        <f t="shared" si="117"/>
        <v>0</v>
      </c>
    </row>
    <row r="195" spans="1:11" s="124" customFormat="1">
      <c r="A195" s="200"/>
      <c r="B195" s="192"/>
      <c r="C195" s="192">
        <v>21</v>
      </c>
      <c r="D195" s="43" t="s">
        <v>171</v>
      </c>
      <c r="E195" s="139">
        <f>'Posebni dio s f'!C97</f>
        <v>0</v>
      </c>
      <c r="F195" s="139">
        <f>'Posebni dio s f'!D97</f>
        <v>0</v>
      </c>
      <c r="G195" s="139">
        <f>'Posebni dio s f'!E97</f>
        <v>0</v>
      </c>
      <c r="H195" s="139">
        <f>'Posebni dio s f'!F97</f>
        <v>0</v>
      </c>
      <c r="I195" s="139">
        <f>'Posebni dio s f'!G97</f>
        <v>0</v>
      </c>
      <c r="J195" s="164">
        <f t="shared" si="113"/>
        <v>0</v>
      </c>
      <c r="K195" s="164">
        <f t="shared" si="117"/>
        <v>0</v>
      </c>
    </row>
    <row r="196" spans="1:11" s="121" customFormat="1">
      <c r="A196" s="225"/>
      <c r="B196" s="144">
        <v>422</v>
      </c>
      <c r="C196" s="144"/>
      <c r="D196" s="16" t="s">
        <v>105</v>
      </c>
      <c r="E196" s="226">
        <f>E197+E202+E204+E206+E208</f>
        <v>11152193.01</v>
      </c>
      <c r="F196" s="226">
        <f t="shared" ref="F196:I196" si="130">F197+F202+F204+F206+F208</f>
        <v>1480150.3762691617</v>
      </c>
      <c r="G196" s="226">
        <f t="shared" si="130"/>
        <v>2649000</v>
      </c>
      <c r="H196" s="226">
        <f t="shared" ref="H196" si="131">H197+H202+H204+H206+H208</f>
        <v>2649000</v>
      </c>
      <c r="I196" s="226">
        <f t="shared" si="130"/>
        <v>855466.39000000013</v>
      </c>
      <c r="J196" s="227">
        <f t="shared" si="113"/>
        <v>57.79591072065746</v>
      </c>
      <c r="K196" s="227">
        <f t="shared" si="117"/>
        <v>32.293936957342403</v>
      </c>
    </row>
    <row r="197" spans="1:11" s="124" customFormat="1">
      <c r="A197" s="200"/>
      <c r="B197" s="192">
        <v>4221</v>
      </c>
      <c r="C197" s="192"/>
      <c r="D197" s="43" t="s">
        <v>107</v>
      </c>
      <c r="E197" s="139">
        <f>E198+E199+E200+E201</f>
        <v>10938031.76</v>
      </c>
      <c r="F197" s="139">
        <f t="shared" ref="F197:I197" si="132">F198+F199+F200+F201</f>
        <v>1451726.293715575</v>
      </c>
      <c r="G197" s="139">
        <f t="shared" si="132"/>
        <v>2526000</v>
      </c>
      <c r="H197" s="139">
        <f t="shared" ref="H197" si="133">H198+H199+H200+H201</f>
        <v>2526000</v>
      </c>
      <c r="I197" s="139">
        <f t="shared" si="132"/>
        <v>844179.82000000007</v>
      </c>
      <c r="J197" s="164">
        <f t="shared" si="113"/>
        <v>58.150067519917314</v>
      </c>
      <c r="K197" s="164">
        <f t="shared" si="117"/>
        <v>33.419628661916072</v>
      </c>
    </row>
    <row r="198" spans="1:11" s="124" customFormat="1">
      <c r="A198" s="200"/>
      <c r="B198" s="192"/>
      <c r="C198" s="194">
        <v>12</v>
      </c>
      <c r="D198" s="220" t="s">
        <v>70</v>
      </c>
      <c r="E198" s="139">
        <f>'Posebni dio s f'!C186</f>
        <v>0</v>
      </c>
      <c r="F198" s="139">
        <f>'Posebni dio s f'!D186</f>
        <v>0</v>
      </c>
      <c r="G198" s="139">
        <f>'Posebni dio s f'!E186</f>
        <v>86000</v>
      </c>
      <c r="H198" s="139">
        <f>'Posebni dio s f'!F186</f>
        <v>86000</v>
      </c>
      <c r="I198" s="139">
        <f>'Posebni dio s f'!G186</f>
        <v>0</v>
      </c>
      <c r="J198" s="164">
        <f t="shared" si="113"/>
        <v>0</v>
      </c>
      <c r="K198" s="164">
        <f t="shared" si="117"/>
        <v>0</v>
      </c>
    </row>
    <row r="199" spans="1:11" s="124" customFormat="1">
      <c r="A199" s="200"/>
      <c r="B199" s="192"/>
      <c r="C199" s="194">
        <v>21</v>
      </c>
      <c r="D199" s="220" t="s">
        <v>171</v>
      </c>
      <c r="E199" s="139">
        <f>'Posebni dio s f'!C99+'Posebni dio s f'!C159</f>
        <v>10938031.76</v>
      </c>
      <c r="F199" s="139">
        <f>'Posebni dio s f'!D99+'Posebni dio s f'!D159</f>
        <v>1451726.293715575</v>
      </c>
      <c r="G199" s="139">
        <f>'Posebni dio s f'!E99+'Posebni dio s f'!E159</f>
        <v>1950000</v>
      </c>
      <c r="H199" s="139">
        <f>'Posebni dio s f'!F99+'Posebni dio s f'!F159</f>
        <v>1950000</v>
      </c>
      <c r="I199" s="139">
        <f>'Posebni dio s f'!G99+'Posebni dio s f'!G159</f>
        <v>844179.82000000007</v>
      </c>
      <c r="J199" s="164">
        <f t="shared" si="113"/>
        <v>58.150067519917314</v>
      </c>
      <c r="K199" s="164">
        <f t="shared" si="117"/>
        <v>43.291272820512823</v>
      </c>
    </row>
    <row r="200" spans="1:11" s="124" customFormat="1">
      <c r="A200" s="200"/>
      <c r="B200" s="192"/>
      <c r="C200" s="194">
        <v>561</v>
      </c>
      <c r="D200" s="220" t="s">
        <v>312</v>
      </c>
      <c r="E200" s="139">
        <f>'Posebni dio s f'!C211</f>
        <v>0</v>
      </c>
      <c r="F200" s="139">
        <f>'Posebni dio s f'!D211</f>
        <v>0</v>
      </c>
      <c r="G200" s="139">
        <f>'Posebni dio s f'!E211</f>
        <v>490000</v>
      </c>
      <c r="H200" s="139">
        <f>'Posebni dio s f'!F211</f>
        <v>490000</v>
      </c>
      <c r="I200" s="139">
        <f>'Posebni dio s f'!G211</f>
        <v>0</v>
      </c>
      <c r="J200" s="164">
        <f t="shared" si="113"/>
        <v>0</v>
      </c>
      <c r="K200" s="164">
        <f t="shared" si="117"/>
        <v>0</v>
      </c>
    </row>
    <row r="201" spans="1:11" s="124" customFormat="1">
      <c r="A201" s="200"/>
      <c r="B201" s="192"/>
      <c r="C201" s="194">
        <v>581</v>
      </c>
      <c r="D201" s="220" t="s">
        <v>135</v>
      </c>
      <c r="E201" s="139">
        <f>'Posebni dio s f'!C227</f>
        <v>0</v>
      </c>
      <c r="F201" s="139">
        <f>'Posebni dio s f'!D227</f>
        <v>0</v>
      </c>
      <c r="G201" s="139">
        <f>'Posebni dio s f'!E227</f>
        <v>0</v>
      </c>
      <c r="H201" s="139">
        <f>'Posebni dio s f'!F227</f>
        <v>0</v>
      </c>
      <c r="I201" s="139">
        <f>'Posebni dio s f'!G227</f>
        <v>0</v>
      </c>
      <c r="J201" s="164">
        <f t="shared" si="113"/>
        <v>0</v>
      </c>
      <c r="K201" s="164">
        <f t="shared" si="117"/>
        <v>0</v>
      </c>
    </row>
    <row r="202" spans="1:11" s="124" customFormat="1">
      <c r="A202" s="200"/>
      <c r="B202" s="192">
        <v>4222</v>
      </c>
      <c r="C202" s="192"/>
      <c r="D202" s="43" t="s">
        <v>109</v>
      </c>
      <c r="E202" s="139">
        <f>E203</f>
        <v>7142</v>
      </c>
      <c r="F202" s="139">
        <f t="shared" ref="F202:I202" si="134">F203</f>
        <v>947.90629769725922</v>
      </c>
      <c r="G202" s="139">
        <f t="shared" si="134"/>
        <v>15000</v>
      </c>
      <c r="H202" s="139">
        <f t="shared" si="134"/>
        <v>15000</v>
      </c>
      <c r="I202" s="139">
        <f t="shared" si="134"/>
        <v>1796.02</v>
      </c>
      <c r="J202" s="164">
        <f t="shared" si="113"/>
        <v>189.47231433772055</v>
      </c>
      <c r="K202" s="164">
        <f t="shared" si="117"/>
        <v>11.973466666666667</v>
      </c>
    </row>
    <row r="203" spans="1:11" s="124" customFormat="1">
      <c r="A203" s="200"/>
      <c r="B203" s="192"/>
      <c r="C203" s="194">
        <v>21</v>
      </c>
      <c r="D203" s="220" t="s">
        <v>171</v>
      </c>
      <c r="E203" s="139">
        <f>'Posebni dio s f'!C100</f>
        <v>7142</v>
      </c>
      <c r="F203" s="139">
        <f>'Posebni dio s f'!D100</f>
        <v>947.90629769725922</v>
      </c>
      <c r="G203" s="139">
        <f>'Posebni dio s f'!E100</f>
        <v>15000</v>
      </c>
      <c r="H203" s="139">
        <f>'Posebni dio s f'!F100</f>
        <v>15000</v>
      </c>
      <c r="I203" s="139">
        <f>'Posebni dio s f'!G100</f>
        <v>1796.02</v>
      </c>
      <c r="J203" s="164">
        <f t="shared" si="113"/>
        <v>189.47231433772055</v>
      </c>
      <c r="K203" s="164">
        <f t="shared" si="117"/>
        <v>11.973466666666667</v>
      </c>
    </row>
    <row r="204" spans="1:11" s="124" customFormat="1">
      <c r="A204" s="200"/>
      <c r="B204" s="192">
        <v>4223</v>
      </c>
      <c r="C204" s="192"/>
      <c r="D204" s="43" t="s">
        <v>143</v>
      </c>
      <c r="E204" s="139">
        <f>E205</f>
        <v>188853.5</v>
      </c>
      <c r="F204" s="139">
        <f t="shared" ref="F204:I204" si="135">F205</f>
        <v>25065.16689893158</v>
      </c>
      <c r="G204" s="139">
        <f t="shared" si="135"/>
        <v>30000</v>
      </c>
      <c r="H204" s="139">
        <f t="shared" si="135"/>
        <v>30000</v>
      </c>
      <c r="I204" s="139">
        <f t="shared" si="135"/>
        <v>2815.28</v>
      </c>
      <c r="J204" s="164">
        <f t="shared" si="113"/>
        <v>11.231842226911336</v>
      </c>
      <c r="K204" s="164">
        <f t="shared" si="117"/>
        <v>9.384266666666667</v>
      </c>
    </row>
    <row r="205" spans="1:11" s="124" customFormat="1">
      <c r="A205" s="200"/>
      <c r="B205" s="192"/>
      <c r="C205" s="194">
        <v>21</v>
      </c>
      <c r="D205" s="220" t="s">
        <v>171</v>
      </c>
      <c r="E205" s="139">
        <f>'Posebni dio s f'!C101</f>
        <v>188853.5</v>
      </c>
      <c r="F205" s="139">
        <f>'Posebni dio s f'!D101</f>
        <v>25065.16689893158</v>
      </c>
      <c r="G205" s="139">
        <f>'Posebni dio s f'!E101</f>
        <v>30000</v>
      </c>
      <c r="H205" s="139">
        <f>'Posebni dio s f'!F101</f>
        <v>30000</v>
      </c>
      <c r="I205" s="139">
        <f>'Posebni dio s f'!G101</f>
        <v>2815.28</v>
      </c>
      <c r="J205" s="164">
        <f t="shared" si="113"/>
        <v>11.231842226911336</v>
      </c>
      <c r="K205" s="164">
        <f t="shared" si="117"/>
        <v>9.384266666666667</v>
      </c>
    </row>
    <row r="206" spans="1:11" s="124" customFormat="1">
      <c r="A206" s="200"/>
      <c r="B206" s="200">
        <v>4225</v>
      </c>
      <c r="C206" s="194"/>
      <c r="D206" s="220" t="s">
        <v>183</v>
      </c>
      <c r="E206" s="139">
        <f>E207</f>
        <v>526.25</v>
      </c>
      <c r="F206" s="139">
        <f t="shared" ref="F206:I206" si="136">F207</f>
        <v>69.845377928196953</v>
      </c>
      <c r="G206" s="139">
        <f t="shared" si="136"/>
        <v>3000</v>
      </c>
      <c r="H206" s="139">
        <f t="shared" si="136"/>
        <v>3000</v>
      </c>
      <c r="I206" s="139">
        <f t="shared" si="136"/>
        <v>0</v>
      </c>
      <c r="J206" s="164">
        <f t="shared" si="113"/>
        <v>0</v>
      </c>
      <c r="K206" s="164">
        <f t="shared" si="117"/>
        <v>0</v>
      </c>
    </row>
    <row r="207" spans="1:11" s="124" customFormat="1">
      <c r="A207" s="200"/>
      <c r="B207" s="200"/>
      <c r="C207" s="194">
        <v>21</v>
      </c>
      <c r="D207" s="220" t="s">
        <v>171</v>
      </c>
      <c r="E207" s="139">
        <f>'Posebni dio s f'!C102</f>
        <v>526.25</v>
      </c>
      <c r="F207" s="139">
        <f>'Posebni dio s f'!D102</f>
        <v>69.845377928196953</v>
      </c>
      <c r="G207" s="139">
        <f>'Posebni dio s f'!E102</f>
        <v>3000</v>
      </c>
      <c r="H207" s="139">
        <f>'Posebni dio s f'!F102</f>
        <v>3000</v>
      </c>
      <c r="I207" s="139">
        <f>'Posebni dio s f'!G102</f>
        <v>0</v>
      </c>
      <c r="J207" s="164">
        <f t="shared" si="113"/>
        <v>0</v>
      </c>
      <c r="K207" s="164">
        <f t="shared" si="117"/>
        <v>0</v>
      </c>
    </row>
    <row r="208" spans="1:11" s="124" customFormat="1">
      <c r="A208" s="200"/>
      <c r="B208" s="200">
        <v>4227</v>
      </c>
      <c r="C208" s="194"/>
      <c r="D208" s="220" t="s">
        <v>145</v>
      </c>
      <c r="E208" s="139">
        <f>E209</f>
        <v>17639.5</v>
      </c>
      <c r="F208" s="139">
        <f t="shared" ref="F208:I208" si="137">F209</f>
        <v>2341.1639790297963</v>
      </c>
      <c r="G208" s="139">
        <f t="shared" si="137"/>
        <v>75000</v>
      </c>
      <c r="H208" s="139">
        <f t="shared" si="137"/>
        <v>75000</v>
      </c>
      <c r="I208" s="139">
        <f t="shared" si="137"/>
        <v>6675.27</v>
      </c>
      <c r="J208" s="164">
        <f t="shared" si="113"/>
        <v>285.12611930610279</v>
      </c>
      <c r="K208" s="164">
        <f t="shared" si="117"/>
        <v>8.9003600000000009</v>
      </c>
    </row>
    <row r="209" spans="1:11" s="124" customFormat="1">
      <c r="A209" s="200"/>
      <c r="B209" s="200"/>
      <c r="C209" s="194">
        <v>21</v>
      </c>
      <c r="D209" s="220" t="s">
        <v>171</v>
      </c>
      <c r="E209" s="139">
        <f>'Posebni dio s f'!C103+'Posebni dio s f'!C160</f>
        <v>17639.5</v>
      </c>
      <c r="F209" s="139">
        <f>'Posebni dio s f'!D103+'Posebni dio s f'!D160</f>
        <v>2341.1639790297963</v>
      </c>
      <c r="G209" s="139">
        <f>'Posebni dio s f'!E103+'Posebni dio s f'!E160</f>
        <v>75000</v>
      </c>
      <c r="H209" s="139">
        <f>'Posebni dio s f'!F103+'Posebni dio s f'!F160</f>
        <v>75000</v>
      </c>
      <c r="I209" s="139">
        <f>'Posebni dio s f'!G103+'Posebni dio s f'!G160</f>
        <v>6675.27</v>
      </c>
      <c r="J209" s="164">
        <f t="shared" ref="J209:J223" si="138">IFERROR(I209/F209,0)*100</f>
        <v>285.12611930610279</v>
      </c>
      <c r="K209" s="164">
        <f t="shared" si="117"/>
        <v>8.9003600000000009</v>
      </c>
    </row>
    <row r="210" spans="1:11" s="121" customFormat="1">
      <c r="A210" s="225"/>
      <c r="B210" s="225">
        <v>423</v>
      </c>
      <c r="C210" s="195"/>
      <c r="D210" s="219" t="s">
        <v>147</v>
      </c>
      <c r="E210" s="226">
        <f>E211</f>
        <v>330431.07</v>
      </c>
      <c r="F210" s="226">
        <f t="shared" ref="F210:I211" si="139">F211</f>
        <v>43855.73959784989</v>
      </c>
      <c r="G210" s="226">
        <f t="shared" si="139"/>
        <v>80000</v>
      </c>
      <c r="H210" s="226">
        <f t="shared" si="139"/>
        <v>80000</v>
      </c>
      <c r="I210" s="226">
        <f t="shared" si="139"/>
        <v>45415.48</v>
      </c>
      <c r="J210" s="227">
        <f t="shared" si="138"/>
        <v>103.55652513548439</v>
      </c>
      <c r="K210" s="227">
        <f t="shared" si="117"/>
        <v>56.76935000000001</v>
      </c>
    </row>
    <row r="211" spans="1:11" s="124" customFormat="1">
      <c r="A211" s="200"/>
      <c r="B211" s="200">
        <v>4231</v>
      </c>
      <c r="C211" s="194"/>
      <c r="D211" s="220" t="s">
        <v>149</v>
      </c>
      <c r="E211" s="139">
        <f>E212</f>
        <v>330431.07</v>
      </c>
      <c r="F211" s="139">
        <f t="shared" si="139"/>
        <v>43855.73959784989</v>
      </c>
      <c r="G211" s="139">
        <f t="shared" si="139"/>
        <v>80000</v>
      </c>
      <c r="H211" s="139">
        <f t="shared" si="139"/>
        <v>80000</v>
      </c>
      <c r="I211" s="139">
        <f t="shared" si="139"/>
        <v>45415.48</v>
      </c>
      <c r="J211" s="164">
        <f t="shared" si="138"/>
        <v>103.55652513548439</v>
      </c>
      <c r="K211" s="164">
        <f t="shared" si="117"/>
        <v>56.76935000000001</v>
      </c>
    </row>
    <row r="212" spans="1:11" s="124" customFormat="1">
      <c r="A212" s="200"/>
      <c r="B212" s="200"/>
      <c r="C212" s="194">
        <v>21</v>
      </c>
      <c r="D212" s="220" t="s">
        <v>171</v>
      </c>
      <c r="E212" s="139">
        <f>'Posebni dio s f'!C105</f>
        <v>330431.07</v>
      </c>
      <c r="F212" s="139">
        <f>'Posebni dio s f'!D105</f>
        <v>43855.73959784989</v>
      </c>
      <c r="G212" s="139">
        <f>'Posebni dio s f'!E105</f>
        <v>80000</v>
      </c>
      <c r="H212" s="139">
        <f>'Posebni dio s f'!F105</f>
        <v>80000</v>
      </c>
      <c r="I212" s="139">
        <f>'Posebni dio s f'!G105</f>
        <v>45415.48</v>
      </c>
      <c r="J212" s="164">
        <f t="shared" si="138"/>
        <v>103.55652513548439</v>
      </c>
      <c r="K212" s="164">
        <f t="shared" si="117"/>
        <v>56.76935000000001</v>
      </c>
    </row>
    <row r="213" spans="1:11" s="121" customFormat="1">
      <c r="A213" s="225"/>
      <c r="B213" s="225">
        <v>426</v>
      </c>
      <c r="C213" s="195"/>
      <c r="D213" s="219" t="s">
        <v>111</v>
      </c>
      <c r="E213" s="226">
        <f>E214</f>
        <v>4855958.29</v>
      </c>
      <c r="F213" s="226">
        <f t="shared" ref="F213:I213" si="140">F214</f>
        <v>644496.42179308517</v>
      </c>
      <c r="G213" s="226">
        <f t="shared" si="140"/>
        <v>1221000</v>
      </c>
      <c r="H213" s="226">
        <f t="shared" si="140"/>
        <v>1221000</v>
      </c>
      <c r="I213" s="226">
        <f t="shared" si="140"/>
        <v>306921.49</v>
      </c>
      <c r="J213" s="227">
        <f t="shared" si="138"/>
        <v>47.621907526825147</v>
      </c>
      <c r="K213" s="227">
        <f t="shared" si="117"/>
        <v>25.136895167895169</v>
      </c>
    </row>
    <row r="214" spans="1:11" s="124" customFormat="1">
      <c r="A214" s="200"/>
      <c r="B214" s="200">
        <v>4262</v>
      </c>
      <c r="C214" s="194"/>
      <c r="D214" s="220" t="s">
        <v>113</v>
      </c>
      <c r="E214" s="139">
        <f>E215+E216+E217+E218</f>
        <v>4855958.29</v>
      </c>
      <c r="F214" s="139">
        <f t="shared" ref="F214:I214" si="141">F215+F216+F217+F218</f>
        <v>644496.42179308517</v>
      </c>
      <c r="G214" s="139">
        <f t="shared" si="141"/>
        <v>1221000</v>
      </c>
      <c r="H214" s="139">
        <f t="shared" ref="H214" si="142">H215+H216+H217+H218</f>
        <v>1221000</v>
      </c>
      <c r="I214" s="139">
        <f t="shared" si="141"/>
        <v>306921.49</v>
      </c>
      <c r="J214" s="164">
        <f t="shared" si="138"/>
        <v>47.621907526825147</v>
      </c>
      <c r="K214" s="164">
        <f t="shared" si="117"/>
        <v>25.136895167895169</v>
      </c>
    </row>
    <row r="215" spans="1:11" s="124" customFormat="1">
      <c r="A215" s="200"/>
      <c r="B215" s="200"/>
      <c r="C215" s="194">
        <v>12</v>
      </c>
      <c r="D215" s="220" t="s">
        <v>70</v>
      </c>
      <c r="E215" s="139">
        <f>'Posebni dio s f'!C188</f>
        <v>81035.62</v>
      </c>
      <c r="F215" s="139">
        <f>'Posebni dio s f'!D188</f>
        <v>10755.275068020439</v>
      </c>
      <c r="G215" s="139">
        <f>'Posebni dio s f'!E188</f>
        <v>20000</v>
      </c>
      <c r="H215" s="139">
        <f>'Posebni dio s f'!F188</f>
        <v>20000</v>
      </c>
      <c r="I215" s="139">
        <f>'Posebni dio s f'!G188</f>
        <v>0</v>
      </c>
      <c r="J215" s="164">
        <f t="shared" si="138"/>
        <v>0</v>
      </c>
      <c r="K215" s="164">
        <f t="shared" si="117"/>
        <v>0</v>
      </c>
    </row>
    <row r="216" spans="1:11" s="124" customFormat="1">
      <c r="A216" s="200"/>
      <c r="B216" s="200"/>
      <c r="C216" s="194">
        <v>21</v>
      </c>
      <c r="D216" s="220" t="s">
        <v>171</v>
      </c>
      <c r="E216" s="139">
        <f>'Posebni dio s f'!C162</f>
        <v>4315720.79</v>
      </c>
      <c r="F216" s="139">
        <f>'Posebni dio s f'!D162</f>
        <v>572794.58358218858</v>
      </c>
      <c r="G216" s="139">
        <f>'Posebni dio s f'!E162</f>
        <v>850000</v>
      </c>
      <c r="H216" s="139">
        <f>'Posebni dio s f'!F162</f>
        <v>850000</v>
      </c>
      <c r="I216" s="139">
        <f>'Posebni dio s f'!G162</f>
        <v>66361.399999999994</v>
      </c>
      <c r="J216" s="164">
        <f t="shared" si="138"/>
        <v>11.585549497515107</v>
      </c>
      <c r="K216" s="164">
        <f t="shared" si="117"/>
        <v>7.8072235294117638</v>
      </c>
    </row>
    <row r="217" spans="1:11" s="124" customFormat="1">
      <c r="A217" s="200"/>
      <c r="B217" s="200"/>
      <c r="C217" s="194">
        <v>561</v>
      </c>
      <c r="D217" s="220" t="s">
        <v>312</v>
      </c>
      <c r="E217" s="139">
        <f>'Posebni dio s f'!C213</f>
        <v>459201.88</v>
      </c>
      <c r="F217" s="139">
        <f>'Posebni dio s f'!D213</f>
        <v>60946.563142876097</v>
      </c>
      <c r="G217" s="139">
        <f>'Posebni dio s f'!E213</f>
        <v>110000</v>
      </c>
      <c r="H217" s="139">
        <f>'Posebni dio s f'!F213</f>
        <v>110000</v>
      </c>
      <c r="I217" s="139">
        <f>'Posebni dio s f'!G213</f>
        <v>0</v>
      </c>
      <c r="J217" s="164">
        <f t="shared" si="138"/>
        <v>0</v>
      </c>
      <c r="K217" s="164">
        <f t="shared" si="117"/>
        <v>0</v>
      </c>
    </row>
    <row r="218" spans="1:11" s="124" customFormat="1">
      <c r="A218" s="200"/>
      <c r="B218" s="200"/>
      <c r="C218" s="194">
        <v>581</v>
      </c>
      <c r="D218" s="220" t="s">
        <v>135</v>
      </c>
      <c r="E218" s="139">
        <f>'Posebni dio s f'!C229</f>
        <v>0</v>
      </c>
      <c r="F218" s="139">
        <f>'Posebni dio s f'!D229</f>
        <v>0</v>
      </c>
      <c r="G218" s="139">
        <f>'Posebni dio s f'!E229</f>
        <v>241000</v>
      </c>
      <c r="H218" s="139">
        <f>'Posebni dio s f'!F229</f>
        <v>241000</v>
      </c>
      <c r="I218" s="139">
        <f>'Posebni dio s f'!G229</f>
        <v>240560.09</v>
      </c>
      <c r="J218" s="164">
        <f t="shared" si="138"/>
        <v>0</v>
      </c>
      <c r="K218" s="164">
        <f t="shared" si="117"/>
        <v>99.817464730290453</v>
      </c>
    </row>
    <row r="219" spans="1:11" s="121" customFormat="1">
      <c r="A219" s="225"/>
      <c r="B219" s="144">
        <v>45</v>
      </c>
      <c r="C219" s="144"/>
      <c r="D219" s="16" t="s">
        <v>127</v>
      </c>
      <c r="E219" s="226">
        <f>E220</f>
        <v>8655601.0099999998</v>
      </c>
      <c r="F219" s="226">
        <f t="shared" ref="F219:I220" si="143">F220</f>
        <v>1148795.6745636736</v>
      </c>
      <c r="G219" s="226">
        <f t="shared" si="143"/>
        <v>6550000</v>
      </c>
      <c r="H219" s="226">
        <f t="shared" si="143"/>
        <v>6550000</v>
      </c>
      <c r="I219" s="226">
        <f t="shared" si="143"/>
        <v>638955.04</v>
      </c>
      <c r="J219" s="228">
        <f t="shared" si="138"/>
        <v>55.619554821416159</v>
      </c>
      <c r="K219" s="228">
        <f t="shared" si="117"/>
        <v>9.7550387786259538</v>
      </c>
    </row>
    <row r="220" spans="1:11" s="121" customFormat="1">
      <c r="A220" s="225"/>
      <c r="B220" s="144">
        <v>451</v>
      </c>
      <c r="C220" s="144"/>
      <c r="D220" s="16" t="s">
        <v>129</v>
      </c>
      <c r="E220" s="226">
        <f>E221</f>
        <v>8655601.0099999998</v>
      </c>
      <c r="F220" s="226">
        <f t="shared" si="143"/>
        <v>1148795.6745636736</v>
      </c>
      <c r="G220" s="226">
        <f t="shared" si="143"/>
        <v>6550000</v>
      </c>
      <c r="H220" s="226">
        <f t="shared" si="143"/>
        <v>6550000</v>
      </c>
      <c r="I220" s="226">
        <f t="shared" si="143"/>
        <v>638955.04</v>
      </c>
      <c r="J220" s="228">
        <f t="shared" si="138"/>
        <v>55.619554821416159</v>
      </c>
      <c r="K220" s="228">
        <f t="shared" si="117"/>
        <v>9.7550387786259538</v>
      </c>
    </row>
    <row r="221" spans="1:11" s="124" customFormat="1">
      <c r="A221" s="200"/>
      <c r="B221" s="192">
        <v>4511</v>
      </c>
      <c r="C221" s="192"/>
      <c r="D221" s="43" t="s">
        <v>129</v>
      </c>
      <c r="E221" s="139">
        <f>E222+E223</f>
        <v>8655601.0099999998</v>
      </c>
      <c r="F221" s="139">
        <f t="shared" ref="F221:I221" si="144">F222+F223</f>
        <v>1148795.6745636736</v>
      </c>
      <c r="G221" s="139">
        <f t="shared" si="144"/>
        <v>6550000</v>
      </c>
      <c r="H221" s="139">
        <f t="shared" ref="H221" si="145">H222+H223</f>
        <v>6550000</v>
      </c>
      <c r="I221" s="139">
        <f t="shared" si="144"/>
        <v>638955.04</v>
      </c>
      <c r="J221" s="165">
        <f t="shared" si="138"/>
        <v>55.619554821416159</v>
      </c>
      <c r="K221" s="165">
        <f t="shared" si="117"/>
        <v>9.7550387786259538</v>
      </c>
    </row>
    <row r="222" spans="1:11" s="124" customFormat="1">
      <c r="A222" s="200"/>
      <c r="B222" s="200"/>
      <c r="C222" s="194">
        <v>21</v>
      </c>
      <c r="D222" s="220" t="s">
        <v>171</v>
      </c>
      <c r="E222" s="139">
        <f>'Posebni dio s f'!C135</f>
        <v>8099442.21</v>
      </c>
      <c r="F222" s="139">
        <f>'Posebni dio s f'!D135</f>
        <v>1074980.7167031653</v>
      </c>
      <c r="G222" s="139">
        <f>'Posebni dio s f'!E135</f>
        <v>4300000</v>
      </c>
      <c r="H222" s="139">
        <f>'Posebni dio s f'!F135</f>
        <v>4300000</v>
      </c>
      <c r="I222" s="139">
        <f>'Posebni dio s f'!G135</f>
        <v>638955.04</v>
      </c>
      <c r="J222" s="165">
        <f t="shared" si="138"/>
        <v>59.438744348791403</v>
      </c>
      <c r="K222" s="165">
        <f t="shared" si="117"/>
        <v>14.859419534883722</v>
      </c>
    </row>
    <row r="223" spans="1:11" s="124" customFormat="1" ht="25.5">
      <c r="A223" s="200"/>
      <c r="B223" s="200"/>
      <c r="C223" s="194">
        <v>71</v>
      </c>
      <c r="D223" s="25" t="s">
        <v>304</v>
      </c>
      <c r="E223" s="139">
        <f>'Posebni dio s f'!C140</f>
        <v>556158.80000000005</v>
      </c>
      <c r="F223" s="139">
        <f>'Posebni dio s f'!D140</f>
        <v>73814.957860508337</v>
      </c>
      <c r="G223" s="139">
        <f>'Posebni dio s f'!E140</f>
        <v>2250000</v>
      </c>
      <c r="H223" s="139">
        <f>'Posebni dio s f'!F140</f>
        <v>2250000</v>
      </c>
      <c r="I223" s="139">
        <f>'Posebni dio s f'!G140</f>
        <v>0</v>
      </c>
      <c r="J223" s="165">
        <f t="shared" si="138"/>
        <v>0</v>
      </c>
      <c r="K223" s="165">
        <f t="shared" si="117"/>
        <v>0</v>
      </c>
    </row>
    <row r="224" spans="1:11" s="124" customFormat="1">
      <c r="A224" s="197"/>
      <c r="B224" s="197"/>
      <c r="C224" s="197"/>
    </row>
    <row r="225" spans="5:11" hidden="1">
      <c r="E225" s="35">
        <f>E50+E183</f>
        <v>23466291444.150002</v>
      </c>
      <c r="F225" s="35">
        <f t="shared" ref="F225:I225" si="146">F50+F183</f>
        <v>3114512103.5436988</v>
      </c>
      <c r="G225" s="35">
        <f t="shared" si="146"/>
        <v>7229385106</v>
      </c>
      <c r="H225" s="35"/>
      <c r="I225" s="35">
        <f t="shared" si="146"/>
        <v>3518076734.2999997</v>
      </c>
      <c r="J225" s="35"/>
      <c r="K225" s="35"/>
    </row>
    <row r="226" spans="5:11" hidden="1">
      <c r="E226" s="35">
        <f>'Posebni dio s f'!C5</f>
        <v>23466291444.150002</v>
      </c>
      <c r="F226" s="35">
        <f>'Posebni dio s f'!D5</f>
        <v>3114512103.5436983</v>
      </c>
      <c r="G226" s="35">
        <f>'Posebni dio s f'!E5</f>
        <v>7229385106</v>
      </c>
      <c r="H226" s="35"/>
      <c r="I226" s="35">
        <f>'Posebni dio s f'!G5</f>
        <v>3518076734.3000007</v>
      </c>
      <c r="J226" s="35"/>
      <c r="K226" s="35"/>
    </row>
    <row r="227" spans="5:11" hidden="1">
      <c r="E227" s="34">
        <f>E226-E225</f>
        <v>0</v>
      </c>
      <c r="F227" s="34">
        <f t="shared" ref="F227:I227" si="147">F226-F225</f>
        <v>0</v>
      </c>
      <c r="G227" s="34">
        <f t="shared" si="147"/>
        <v>0</v>
      </c>
      <c r="H227" s="34"/>
      <c r="I227" s="34">
        <f t="shared" si="147"/>
        <v>0</v>
      </c>
      <c r="J227" s="35"/>
      <c r="K227" s="35"/>
    </row>
    <row r="228" spans="5:11" hidden="1"/>
    <row r="229" spans="5:11" hidden="1">
      <c r="E229" s="133"/>
      <c r="F229" s="134" t="s">
        <v>338</v>
      </c>
      <c r="G229" s="133"/>
      <c r="H229" s="133"/>
      <c r="I229" s="133"/>
      <c r="J229" s="133"/>
    </row>
    <row r="230" spans="5:11" hidden="1">
      <c r="E230" s="133"/>
      <c r="F230" s="133"/>
      <c r="G230" s="133"/>
      <c r="H230" s="133"/>
      <c r="I230" s="133"/>
      <c r="J230" s="133"/>
    </row>
    <row r="231" spans="5:11" hidden="1">
      <c r="E231" s="133">
        <v>11</v>
      </c>
      <c r="F231" s="136">
        <f>E160+E163+E166+E171+E175</f>
        <v>9673934118.9799995</v>
      </c>
      <c r="G231" s="136">
        <f t="shared" ref="G231:J231" si="148">F160+F163+F166+F171+F175</f>
        <v>1283951704.6890969</v>
      </c>
      <c r="H231" s="136"/>
      <c r="I231" s="136">
        <f>G160+G163+G166+G171+G175</f>
        <v>2910384917</v>
      </c>
      <c r="J231" s="136">
        <f t="shared" si="148"/>
        <v>1453125064.9699998</v>
      </c>
    </row>
    <row r="232" spans="5:11" hidden="1">
      <c r="E232" s="133">
        <v>12</v>
      </c>
      <c r="F232" s="136">
        <f>E54+E66+E75+E81+E85+E109+E117+E124+E129+E187+E198+E215</f>
        <v>907026.94000000006</v>
      </c>
      <c r="G232" s="136">
        <f t="shared" ref="G232:J232" si="149">F54+F66+F75+F81+F85+F109+F117+F124+F129+F187+F198+F215</f>
        <v>120383.16278452451</v>
      </c>
      <c r="H232" s="136"/>
      <c r="I232" s="136">
        <f>G54+G66+G75+G81+G85+G109+G117+G124+G129+G187+G198+G215</f>
        <v>212600</v>
      </c>
      <c r="J232" s="136">
        <f t="shared" si="149"/>
        <v>4499.6400000000003</v>
      </c>
    </row>
    <row r="233" spans="5:11" hidden="1">
      <c r="E233" s="133">
        <v>21</v>
      </c>
      <c r="F233" s="136">
        <f>E55+E60+E63+E67+E71+E76+E82+E86+E90+E93+E95+E97+E99+E101+E104+E106+E110+E114+E118+E122+E125+E130+E134+E137+E140+E142+E144+E146+E148+E150+E152+E156+E161+E164+E167+E172+E180+E182+E188+E191+E195+E199+E203+E205+E207+E209+E212+E216+E222</f>
        <v>13785046435.140001</v>
      </c>
      <c r="G233" s="136">
        <f t="shared" ref="G233:J233" si="150">F55+F60+F63+F67+F71+F76+F82+F86+F90+F93+F95+F97+F99+F101+F104+F106+F110+F114+F118+F122+F125+F130+F134+F137+F140+F142+F144+F146+F148+F150+F152+F156+F161+F164+F167+F172+F180+F182+F188+F191+F195+F199+F203+F205+F207+F209+F212+F216+F222</f>
        <v>1829590076.9978099</v>
      </c>
      <c r="H233" s="136"/>
      <c r="I233" s="136">
        <f>G55+G60+G63+G67+G71+G76+G82+G86+G90+G93+G95+G97+G99+G101+G104+G106+G110+G114+G118+G122+G125+G130+G134+G137+G140+G142+G144+G146+G148+G150+G152+G156+G161+G164+G167+G172+G180+G182+G188+G191+G195+G199+G203+G205+G207+G209+G212+G216+G222</f>
        <v>4313464286</v>
      </c>
      <c r="J233" s="136">
        <f t="shared" si="150"/>
        <v>2064314033.1300001</v>
      </c>
    </row>
    <row r="234" spans="5:11" hidden="1">
      <c r="E234" s="133">
        <v>43</v>
      </c>
      <c r="F234" s="136">
        <f>E58+E68+E119+E157+E176</f>
        <v>331239.08999999997</v>
      </c>
      <c r="G234" s="136">
        <f t="shared" ref="G234:J234" si="151">F58+F68+F119+F157+F176</f>
        <v>43962.982281505072</v>
      </c>
      <c r="H234" s="136"/>
      <c r="I234" s="136">
        <f>G58+G68+G119+G157+G176</f>
        <v>44000</v>
      </c>
      <c r="J234" s="136">
        <f t="shared" si="151"/>
        <v>23855.139999999996</v>
      </c>
    </row>
    <row r="235" spans="5:11" hidden="1">
      <c r="E235" s="133">
        <v>51</v>
      </c>
      <c r="F235" s="136">
        <f>E77</f>
        <v>0</v>
      </c>
      <c r="G235" s="136">
        <f t="shared" ref="G235:J235" si="152">F77</f>
        <v>0</v>
      </c>
      <c r="H235" s="136"/>
      <c r="I235" s="136">
        <f>G77</f>
        <v>1000</v>
      </c>
      <c r="J235" s="136">
        <f t="shared" si="152"/>
        <v>1006.94</v>
      </c>
    </row>
    <row r="236" spans="5:11" hidden="1">
      <c r="E236" s="133">
        <v>561</v>
      </c>
      <c r="F236" s="136">
        <f>E56+E69+E78+E83+E87+E111+E120+E126+E131+E189+E200+E217</f>
        <v>5139819.17</v>
      </c>
      <c r="G236" s="136">
        <f t="shared" ref="G236:J236" si="153">F56+F69+F78+F83+F87+F111+F120+F126+F131+F189+F200+F217</f>
        <v>682171.23498573224</v>
      </c>
      <c r="H236" s="136"/>
      <c r="I236" s="136">
        <f>G56+G69+G78+G83+G87+G111+G120+G126+G131+G189+G200+G217</f>
        <v>1142043</v>
      </c>
      <c r="J236" s="136">
        <f t="shared" si="153"/>
        <v>25497.98</v>
      </c>
    </row>
    <row r="237" spans="5:11" hidden="1">
      <c r="E237" s="133">
        <v>581</v>
      </c>
      <c r="F237" s="136">
        <f>E79+E88+E112+E127+E132+E201+E218</f>
        <v>373875</v>
      </c>
      <c r="G237" s="136">
        <f t="shared" ref="G237:J237" si="154">F79+F88+F112+F127+F132+F201+F218</f>
        <v>49621.73999601831</v>
      </c>
      <c r="H237" s="136"/>
      <c r="I237" s="136">
        <f>G79+G88+G112+G127+G132+G201+G218</f>
        <v>1706260</v>
      </c>
      <c r="J237" s="136">
        <f t="shared" si="154"/>
        <v>582480.57999999996</v>
      </c>
    </row>
    <row r="238" spans="5:11" hidden="1">
      <c r="E238" s="133">
        <v>71</v>
      </c>
      <c r="F238" s="136">
        <f>E223</f>
        <v>556158.80000000005</v>
      </c>
      <c r="G238" s="136">
        <f t="shared" ref="G238:J238" si="155">F223</f>
        <v>73814.957860508337</v>
      </c>
      <c r="H238" s="136"/>
      <c r="I238" s="136">
        <f>G223</f>
        <v>2250000</v>
      </c>
      <c r="J238" s="136">
        <f t="shared" si="155"/>
        <v>0</v>
      </c>
    </row>
    <row r="239" spans="5:11" hidden="1">
      <c r="E239" s="133"/>
      <c r="F239" s="136">
        <f>SUM(F231:F238)</f>
        <v>23466288673.119999</v>
      </c>
      <c r="G239" s="136">
        <f t="shared" ref="G239:J239" si="156">SUM(G231:G238)</f>
        <v>3114511735.7648153</v>
      </c>
      <c r="H239" s="136"/>
      <c r="I239" s="136">
        <f t="shared" si="156"/>
        <v>7229205106</v>
      </c>
      <c r="J239" s="136">
        <f t="shared" si="156"/>
        <v>3518076438.3799996</v>
      </c>
    </row>
    <row r="240" spans="5:11" hidden="1">
      <c r="E240" s="133"/>
      <c r="F240" s="133"/>
      <c r="G240" s="133"/>
      <c r="H240" s="133"/>
      <c r="I240" s="133"/>
      <c r="J240" s="133"/>
    </row>
    <row r="241" spans="5:10" hidden="1">
      <c r="E241" s="133">
        <v>11</v>
      </c>
      <c r="F241" s="136">
        <f>F231-'Račun pr. i ras.-izvori fin.'!B23</f>
        <v>0</v>
      </c>
      <c r="G241" s="136">
        <f>G231-'Račun pr. i ras.-izvori fin.'!C23</f>
        <v>0</v>
      </c>
      <c r="H241" s="136"/>
      <c r="I241" s="136">
        <f>I231-'Račun pr. i ras.-izvori fin.'!D23</f>
        <v>0</v>
      </c>
      <c r="J241" s="136">
        <f>J231-'Račun pr. i ras.-izvori fin.'!F23</f>
        <v>0</v>
      </c>
    </row>
    <row r="242" spans="5:10" hidden="1">
      <c r="E242" s="133">
        <v>12</v>
      </c>
      <c r="F242" s="136">
        <f>F232-'Račun pr. i ras.-izvori fin.'!B24</f>
        <v>0</v>
      </c>
      <c r="G242" s="136">
        <f>G232-'Račun pr. i ras.-izvori fin.'!C24</f>
        <v>0</v>
      </c>
      <c r="H242" s="136"/>
      <c r="I242" s="136">
        <f>I232-'Račun pr. i ras.-izvori fin.'!D24</f>
        <v>0</v>
      </c>
      <c r="J242" s="136">
        <f>J232-'Račun pr. i ras.-izvori fin.'!F24</f>
        <v>0</v>
      </c>
    </row>
    <row r="243" spans="5:10" hidden="1">
      <c r="E243" s="133">
        <v>21</v>
      </c>
      <c r="F243" s="136">
        <f>F233-'Račun pr. i ras.-izvori fin.'!B26</f>
        <v>0</v>
      </c>
      <c r="G243" s="136">
        <f>G233-'Račun pr. i ras.-izvori fin.'!C26</f>
        <v>0</v>
      </c>
      <c r="H243" s="136"/>
      <c r="I243" s="136">
        <f>I233-'Račun pr. i ras.-izvori fin.'!D26</f>
        <v>0</v>
      </c>
      <c r="J243" s="136">
        <f>J233-'Račun pr. i ras.-izvori fin.'!F26</f>
        <v>0</v>
      </c>
    </row>
    <row r="244" spans="5:10" hidden="1">
      <c r="E244" s="133">
        <v>43</v>
      </c>
      <c r="F244" s="136">
        <f>F234-'Račun pr. i ras.-izvori fin.'!B30</f>
        <v>0</v>
      </c>
      <c r="G244" s="136">
        <f>G234-'Račun pr. i ras.-izvori fin.'!C30</f>
        <v>0</v>
      </c>
      <c r="H244" s="136"/>
      <c r="I244" s="136">
        <f>I234-'Račun pr. i ras.-izvori fin.'!D30</f>
        <v>0</v>
      </c>
      <c r="J244" s="136">
        <f>J234-'Račun pr. i ras.-izvori fin.'!F30</f>
        <v>0</v>
      </c>
    </row>
    <row r="245" spans="5:10" hidden="1">
      <c r="E245" s="133"/>
      <c r="F245" s="136">
        <f>F235-'Račun pr. i ras.-izvori fin.'!B32</f>
        <v>0</v>
      </c>
      <c r="G245" s="136">
        <f>G235-'Račun pr. i ras.-izvori fin.'!C32</f>
        <v>0</v>
      </c>
      <c r="H245" s="136"/>
      <c r="I245" s="136">
        <f>I235-'Račun pr. i ras.-izvori fin.'!D32</f>
        <v>0</v>
      </c>
      <c r="J245" s="136">
        <f>J235-'Račun pr. i ras.-izvori fin.'!F32</f>
        <v>0</v>
      </c>
    </row>
    <row r="246" spans="5:10" hidden="1">
      <c r="E246" s="133">
        <v>561</v>
      </c>
      <c r="F246" s="136">
        <f>F236-'Račun pr. i ras.-izvori fin.'!B33</f>
        <v>0</v>
      </c>
      <c r="G246" s="136">
        <f>G236-'Račun pr. i ras.-izvori fin.'!C33</f>
        <v>0</v>
      </c>
      <c r="H246" s="136"/>
      <c r="I246" s="136">
        <f>I236-'Račun pr. i ras.-izvori fin.'!D33</f>
        <v>0</v>
      </c>
      <c r="J246" s="136">
        <f>J236-'Račun pr. i ras.-izvori fin.'!F33</f>
        <v>0</v>
      </c>
    </row>
    <row r="247" spans="5:10" hidden="1">
      <c r="E247" s="133"/>
      <c r="F247" s="136">
        <f>F237-'Račun pr. i ras.-izvori fin.'!B34</f>
        <v>0</v>
      </c>
      <c r="G247" s="136">
        <f>G237-'Račun pr. i ras.-izvori fin.'!C34</f>
        <v>0</v>
      </c>
      <c r="H247" s="136"/>
      <c r="I247" s="136">
        <f>I237-'Račun pr. i ras.-izvori fin.'!D34</f>
        <v>0</v>
      </c>
      <c r="J247" s="136">
        <f>J237-'Račun pr. i ras.-izvori fin.'!F34</f>
        <v>0</v>
      </c>
    </row>
    <row r="248" spans="5:10" hidden="1">
      <c r="E248" s="133"/>
      <c r="F248" s="136">
        <f>F238-'Račun pr. i ras.-izvori fin.'!B36</f>
        <v>0</v>
      </c>
      <c r="G248" s="136">
        <f>G238-'Račun pr. i ras.-izvori fin.'!C36</f>
        <v>0</v>
      </c>
      <c r="H248" s="136"/>
      <c r="I248" s="136">
        <f>I238-'Račun pr. i ras.-izvori fin.'!D36</f>
        <v>0</v>
      </c>
      <c r="J248" s="136">
        <f>J238-'Račun pr. i ras.-izvori fin.'!F36</f>
        <v>0</v>
      </c>
    </row>
    <row r="249" spans="5:10" hidden="1"/>
    <row r="250" spans="5:10" hidden="1"/>
  </sheetData>
  <mergeCells count="6">
    <mergeCell ref="A49:D49"/>
    <mergeCell ref="A1:K1"/>
    <mergeCell ref="A3:K3"/>
    <mergeCell ref="A46:K46"/>
    <mergeCell ref="A5:K5"/>
    <mergeCell ref="A8:D8"/>
  </mergeCells>
  <pageMargins left="0.7" right="0.7" top="0.75" bottom="0.75" header="0.3" footer="0.3"/>
  <pageSetup paperSize="9" scale="74" orientation="landscape" r:id="rId1"/>
  <rowBreaks count="2" manualBreakCount="2">
    <brk id="43" max="9" man="1"/>
    <brk id="134" max="9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P146"/>
  <sheetViews>
    <sheetView tabSelected="1" zoomScaleNormal="100" workbookViewId="0">
      <selection activeCell="O17" sqref="O17"/>
    </sheetView>
  </sheetViews>
  <sheetFormatPr defaultRowHeight="12.75"/>
  <cols>
    <col min="1" max="1" width="7.42578125" style="201" bestFit="1" customWidth="1"/>
    <col min="2" max="2" width="5" style="201" bestFit="1" customWidth="1"/>
    <col min="3" max="3" width="5.42578125" style="201" customWidth="1"/>
    <col min="4" max="4" width="5.42578125" style="201" bestFit="1" customWidth="1"/>
    <col min="5" max="5" width="52.28515625" style="38" customWidth="1"/>
    <col min="6" max="6" width="24.42578125" style="38" hidden="1" customWidth="1"/>
    <col min="7" max="10" width="24.28515625" style="38" customWidth="1"/>
    <col min="11" max="12" width="10.42578125" style="38" customWidth="1"/>
    <col min="13" max="14" width="12.7109375" style="38" bestFit="1" customWidth="1"/>
    <col min="15" max="15" width="13.85546875" style="38" bestFit="1" customWidth="1"/>
    <col min="16" max="18" width="13.42578125" style="38" bestFit="1" customWidth="1"/>
    <col min="19" max="260" width="9.140625" style="38"/>
    <col min="261" max="261" width="37.7109375" style="38" customWidth="1"/>
    <col min="262" max="262" width="19" style="38" customWidth="1"/>
    <col min="263" max="263" width="18.42578125" style="38" customWidth="1"/>
    <col min="264" max="264" width="16.85546875" style="38" customWidth="1"/>
    <col min="265" max="265" width="20.28515625" style="38" customWidth="1"/>
    <col min="266" max="268" width="18.140625" style="38" customWidth="1"/>
    <col min="269" max="516" width="9.140625" style="38"/>
    <col min="517" max="517" width="37.7109375" style="38" customWidth="1"/>
    <col min="518" max="518" width="19" style="38" customWidth="1"/>
    <col min="519" max="519" width="18.42578125" style="38" customWidth="1"/>
    <col min="520" max="520" width="16.85546875" style="38" customWidth="1"/>
    <col min="521" max="521" width="20.28515625" style="38" customWidth="1"/>
    <col min="522" max="524" width="18.140625" style="38" customWidth="1"/>
    <col min="525" max="772" width="9.140625" style="38"/>
    <col min="773" max="773" width="37.7109375" style="38" customWidth="1"/>
    <col min="774" max="774" width="19" style="38" customWidth="1"/>
    <col min="775" max="775" width="18.42578125" style="38" customWidth="1"/>
    <col min="776" max="776" width="16.85546875" style="38" customWidth="1"/>
    <col min="777" max="777" width="20.28515625" style="38" customWidth="1"/>
    <col min="778" max="780" width="18.140625" style="38" customWidth="1"/>
    <col min="781" max="1028" width="9.140625" style="38"/>
    <col min="1029" max="1029" width="37.7109375" style="38" customWidth="1"/>
    <col min="1030" max="1030" width="19" style="38" customWidth="1"/>
    <col min="1031" max="1031" width="18.42578125" style="38" customWidth="1"/>
    <col min="1032" max="1032" width="16.85546875" style="38" customWidth="1"/>
    <col min="1033" max="1033" width="20.28515625" style="38" customWidth="1"/>
    <col min="1034" max="1036" width="18.140625" style="38" customWidth="1"/>
    <col min="1037" max="1284" width="9.140625" style="38"/>
    <col min="1285" max="1285" width="37.7109375" style="38" customWidth="1"/>
    <col min="1286" max="1286" width="19" style="38" customWidth="1"/>
    <col min="1287" max="1287" width="18.42578125" style="38" customWidth="1"/>
    <col min="1288" max="1288" width="16.85546875" style="38" customWidth="1"/>
    <col min="1289" max="1289" width="20.28515625" style="38" customWidth="1"/>
    <col min="1290" max="1292" width="18.140625" style="38" customWidth="1"/>
    <col min="1293" max="1540" width="9.140625" style="38"/>
    <col min="1541" max="1541" width="37.7109375" style="38" customWidth="1"/>
    <col min="1542" max="1542" width="19" style="38" customWidth="1"/>
    <col min="1543" max="1543" width="18.42578125" style="38" customWidth="1"/>
    <col min="1544" max="1544" width="16.85546875" style="38" customWidth="1"/>
    <col min="1545" max="1545" width="20.28515625" style="38" customWidth="1"/>
    <col min="1546" max="1548" width="18.140625" style="38" customWidth="1"/>
    <col min="1549" max="1796" width="9.140625" style="38"/>
    <col min="1797" max="1797" width="37.7109375" style="38" customWidth="1"/>
    <col min="1798" max="1798" width="19" style="38" customWidth="1"/>
    <col min="1799" max="1799" width="18.42578125" style="38" customWidth="1"/>
    <col min="1800" max="1800" width="16.85546875" style="38" customWidth="1"/>
    <col min="1801" max="1801" width="20.28515625" style="38" customWidth="1"/>
    <col min="1802" max="1804" width="18.140625" style="38" customWidth="1"/>
    <col min="1805" max="2052" width="9.140625" style="38"/>
    <col min="2053" max="2053" width="37.7109375" style="38" customWidth="1"/>
    <col min="2054" max="2054" width="19" style="38" customWidth="1"/>
    <col min="2055" max="2055" width="18.42578125" style="38" customWidth="1"/>
    <col min="2056" max="2056" width="16.85546875" style="38" customWidth="1"/>
    <col min="2057" max="2057" width="20.28515625" style="38" customWidth="1"/>
    <col min="2058" max="2060" width="18.140625" style="38" customWidth="1"/>
    <col min="2061" max="2308" width="9.140625" style="38"/>
    <col min="2309" max="2309" width="37.7109375" style="38" customWidth="1"/>
    <col min="2310" max="2310" width="19" style="38" customWidth="1"/>
    <col min="2311" max="2311" width="18.42578125" style="38" customWidth="1"/>
    <col min="2312" max="2312" width="16.85546875" style="38" customWidth="1"/>
    <col min="2313" max="2313" width="20.28515625" style="38" customWidth="1"/>
    <col min="2314" max="2316" width="18.140625" style="38" customWidth="1"/>
    <col min="2317" max="2564" width="9.140625" style="38"/>
    <col min="2565" max="2565" width="37.7109375" style="38" customWidth="1"/>
    <col min="2566" max="2566" width="19" style="38" customWidth="1"/>
    <col min="2567" max="2567" width="18.42578125" style="38" customWidth="1"/>
    <col min="2568" max="2568" width="16.85546875" style="38" customWidth="1"/>
    <col min="2569" max="2569" width="20.28515625" style="38" customWidth="1"/>
    <col min="2570" max="2572" width="18.140625" style="38" customWidth="1"/>
    <col min="2573" max="2820" width="9.140625" style="38"/>
    <col min="2821" max="2821" width="37.7109375" style="38" customWidth="1"/>
    <col min="2822" max="2822" width="19" style="38" customWidth="1"/>
    <col min="2823" max="2823" width="18.42578125" style="38" customWidth="1"/>
    <col min="2824" max="2824" width="16.85546875" style="38" customWidth="1"/>
    <col min="2825" max="2825" width="20.28515625" style="38" customWidth="1"/>
    <col min="2826" max="2828" width="18.140625" style="38" customWidth="1"/>
    <col min="2829" max="3076" width="9.140625" style="38"/>
    <col min="3077" max="3077" width="37.7109375" style="38" customWidth="1"/>
    <col min="3078" max="3078" width="19" style="38" customWidth="1"/>
    <col min="3079" max="3079" width="18.42578125" style="38" customWidth="1"/>
    <col min="3080" max="3080" width="16.85546875" style="38" customWidth="1"/>
    <col min="3081" max="3081" width="20.28515625" style="38" customWidth="1"/>
    <col min="3082" max="3084" width="18.140625" style="38" customWidth="1"/>
    <col min="3085" max="3332" width="9.140625" style="38"/>
    <col min="3333" max="3333" width="37.7109375" style="38" customWidth="1"/>
    <col min="3334" max="3334" width="19" style="38" customWidth="1"/>
    <col min="3335" max="3335" width="18.42578125" style="38" customWidth="1"/>
    <col min="3336" max="3336" width="16.85546875" style="38" customWidth="1"/>
    <col min="3337" max="3337" width="20.28515625" style="38" customWidth="1"/>
    <col min="3338" max="3340" width="18.140625" style="38" customWidth="1"/>
    <col min="3341" max="3588" width="9.140625" style="38"/>
    <col min="3589" max="3589" width="37.7109375" style="38" customWidth="1"/>
    <col min="3590" max="3590" width="19" style="38" customWidth="1"/>
    <col min="3591" max="3591" width="18.42578125" style="38" customWidth="1"/>
    <col min="3592" max="3592" width="16.85546875" style="38" customWidth="1"/>
    <col min="3593" max="3593" width="20.28515625" style="38" customWidth="1"/>
    <col min="3594" max="3596" width="18.140625" style="38" customWidth="1"/>
    <col min="3597" max="3844" width="9.140625" style="38"/>
    <col min="3845" max="3845" width="37.7109375" style="38" customWidth="1"/>
    <col min="3846" max="3846" width="19" style="38" customWidth="1"/>
    <col min="3847" max="3847" width="18.42578125" style="38" customWidth="1"/>
    <col min="3848" max="3848" width="16.85546875" style="38" customWidth="1"/>
    <col min="3849" max="3849" width="20.28515625" style="38" customWidth="1"/>
    <col min="3850" max="3852" width="18.140625" style="38" customWidth="1"/>
    <col min="3853" max="4100" width="9.140625" style="38"/>
    <col min="4101" max="4101" width="37.7109375" style="38" customWidth="1"/>
    <col min="4102" max="4102" width="19" style="38" customWidth="1"/>
    <col min="4103" max="4103" width="18.42578125" style="38" customWidth="1"/>
    <col min="4104" max="4104" width="16.85546875" style="38" customWidth="1"/>
    <col min="4105" max="4105" width="20.28515625" style="38" customWidth="1"/>
    <col min="4106" max="4108" width="18.140625" style="38" customWidth="1"/>
    <col min="4109" max="4356" width="9.140625" style="38"/>
    <col min="4357" max="4357" width="37.7109375" style="38" customWidth="1"/>
    <col min="4358" max="4358" width="19" style="38" customWidth="1"/>
    <col min="4359" max="4359" width="18.42578125" style="38" customWidth="1"/>
    <col min="4360" max="4360" width="16.85546875" style="38" customWidth="1"/>
    <col min="4361" max="4361" width="20.28515625" style="38" customWidth="1"/>
    <col min="4362" max="4364" width="18.140625" style="38" customWidth="1"/>
    <col min="4365" max="4612" width="9.140625" style="38"/>
    <col min="4613" max="4613" width="37.7109375" style="38" customWidth="1"/>
    <col min="4614" max="4614" width="19" style="38" customWidth="1"/>
    <col min="4615" max="4615" width="18.42578125" style="38" customWidth="1"/>
    <col min="4616" max="4616" width="16.85546875" style="38" customWidth="1"/>
    <col min="4617" max="4617" width="20.28515625" style="38" customWidth="1"/>
    <col min="4618" max="4620" width="18.140625" style="38" customWidth="1"/>
    <col min="4621" max="4868" width="9.140625" style="38"/>
    <col min="4869" max="4869" width="37.7109375" style="38" customWidth="1"/>
    <col min="4870" max="4870" width="19" style="38" customWidth="1"/>
    <col min="4871" max="4871" width="18.42578125" style="38" customWidth="1"/>
    <col min="4872" max="4872" width="16.85546875" style="38" customWidth="1"/>
    <col min="4873" max="4873" width="20.28515625" style="38" customWidth="1"/>
    <col min="4874" max="4876" width="18.140625" style="38" customWidth="1"/>
    <col min="4877" max="5124" width="9.140625" style="38"/>
    <col min="5125" max="5125" width="37.7109375" style="38" customWidth="1"/>
    <col min="5126" max="5126" width="19" style="38" customWidth="1"/>
    <col min="5127" max="5127" width="18.42578125" style="38" customWidth="1"/>
    <col min="5128" max="5128" width="16.85546875" style="38" customWidth="1"/>
    <col min="5129" max="5129" width="20.28515625" style="38" customWidth="1"/>
    <col min="5130" max="5132" width="18.140625" style="38" customWidth="1"/>
    <col min="5133" max="5380" width="9.140625" style="38"/>
    <col min="5381" max="5381" width="37.7109375" style="38" customWidth="1"/>
    <col min="5382" max="5382" width="19" style="38" customWidth="1"/>
    <col min="5383" max="5383" width="18.42578125" style="38" customWidth="1"/>
    <col min="5384" max="5384" width="16.85546875" style="38" customWidth="1"/>
    <col min="5385" max="5385" width="20.28515625" style="38" customWidth="1"/>
    <col min="5386" max="5388" width="18.140625" style="38" customWidth="1"/>
    <col min="5389" max="5636" width="9.140625" style="38"/>
    <col min="5637" max="5637" width="37.7109375" style="38" customWidth="1"/>
    <col min="5638" max="5638" width="19" style="38" customWidth="1"/>
    <col min="5639" max="5639" width="18.42578125" style="38" customWidth="1"/>
    <col min="5640" max="5640" width="16.85546875" style="38" customWidth="1"/>
    <col min="5641" max="5641" width="20.28515625" style="38" customWidth="1"/>
    <col min="5642" max="5644" width="18.140625" style="38" customWidth="1"/>
    <col min="5645" max="5892" width="9.140625" style="38"/>
    <col min="5893" max="5893" width="37.7109375" style="38" customWidth="1"/>
    <col min="5894" max="5894" width="19" style="38" customWidth="1"/>
    <col min="5895" max="5895" width="18.42578125" style="38" customWidth="1"/>
    <col min="5896" max="5896" width="16.85546875" style="38" customWidth="1"/>
    <col min="5897" max="5897" width="20.28515625" style="38" customWidth="1"/>
    <col min="5898" max="5900" width="18.140625" style="38" customWidth="1"/>
    <col min="5901" max="6148" width="9.140625" style="38"/>
    <col min="6149" max="6149" width="37.7109375" style="38" customWidth="1"/>
    <col min="6150" max="6150" width="19" style="38" customWidth="1"/>
    <col min="6151" max="6151" width="18.42578125" style="38" customWidth="1"/>
    <col min="6152" max="6152" width="16.85546875" style="38" customWidth="1"/>
    <col min="6153" max="6153" width="20.28515625" style="38" customWidth="1"/>
    <col min="6154" max="6156" width="18.140625" style="38" customWidth="1"/>
    <col min="6157" max="6404" width="9.140625" style="38"/>
    <col min="6405" max="6405" width="37.7109375" style="38" customWidth="1"/>
    <col min="6406" max="6406" width="19" style="38" customWidth="1"/>
    <col min="6407" max="6407" width="18.42578125" style="38" customWidth="1"/>
    <col min="6408" max="6408" width="16.85546875" style="38" customWidth="1"/>
    <col min="6409" max="6409" width="20.28515625" style="38" customWidth="1"/>
    <col min="6410" max="6412" width="18.140625" style="38" customWidth="1"/>
    <col min="6413" max="6660" width="9.140625" style="38"/>
    <col min="6661" max="6661" width="37.7109375" style="38" customWidth="1"/>
    <col min="6662" max="6662" width="19" style="38" customWidth="1"/>
    <col min="6663" max="6663" width="18.42578125" style="38" customWidth="1"/>
    <col min="6664" max="6664" width="16.85546875" style="38" customWidth="1"/>
    <col min="6665" max="6665" width="20.28515625" style="38" customWidth="1"/>
    <col min="6666" max="6668" width="18.140625" style="38" customWidth="1"/>
    <col min="6669" max="6916" width="9.140625" style="38"/>
    <col min="6917" max="6917" width="37.7109375" style="38" customWidth="1"/>
    <col min="6918" max="6918" width="19" style="38" customWidth="1"/>
    <col min="6919" max="6919" width="18.42578125" style="38" customWidth="1"/>
    <col min="6920" max="6920" width="16.85546875" style="38" customWidth="1"/>
    <col min="6921" max="6921" width="20.28515625" style="38" customWidth="1"/>
    <col min="6922" max="6924" width="18.140625" style="38" customWidth="1"/>
    <col min="6925" max="7172" width="9.140625" style="38"/>
    <col min="7173" max="7173" width="37.7109375" style="38" customWidth="1"/>
    <col min="7174" max="7174" width="19" style="38" customWidth="1"/>
    <col min="7175" max="7175" width="18.42578125" style="38" customWidth="1"/>
    <col min="7176" max="7176" width="16.85546875" style="38" customWidth="1"/>
    <col min="7177" max="7177" width="20.28515625" style="38" customWidth="1"/>
    <col min="7178" max="7180" width="18.140625" style="38" customWidth="1"/>
    <col min="7181" max="7428" width="9.140625" style="38"/>
    <col min="7429" max="7429" width="37.7109375" style="38" customWidth="1"/>
    <col min="7430" max="7430" width="19" style="38" customWidth="1"/>
    <col min="7431" max="7431" width="18.42578125" style="38" customWidth="1"/>
    <col min="7432" max="7432" width="16.85546875" style="38" customWidth="1"/>
    <col min="7433" max="7433" width="20.28515625" style="38" customWidth="1"/>
    <col min="7434" max="7436" width="18.140625" style="38" customWidth="1"/>
    <col min="7437" max="7684" width="9.140625" style="38"/>
    <col min="7685" max="7685" width="37.7109375" style="38" customWidth="1"/>
    <col min="7686" max="7686" width="19" style="38" customWidth="1"/>
    <col min="7687" max="7687" width="18.42578125" style="38" customWidth="1"/>
    <col min="7688" max="7688" width="16.85546875" style="38" customWidth="1"/>
    <col min="7689" max="7689" width="20.28515625" style="38" customWidth="1"/>
    <col min="7690" max="7692" width="18.140625" style="38" customWidth="1"/>
    <col min="7693" max="7940" width="9.140625" style="38"/>
    <col min="7941" max="7941" width="37.7109375" style="38" customWidth="1"/>
    <col min="7942" max="7942" width="19" style="38" customWidth="1"/>
    <col min="7943" max="7943" width="18.42578125" style="38" customWidth="1"/>
    <col min="7944" max="7944" width="16.85546875" style="38" customWidth="1"/>
    <col min="7945" max="7945" width="20.28515625" style="38" customWidth="1"/>
    <col min="7946" max="7948" width="18.140625" style="38" customWidth="1"/>
    <col min="7949" max="8196" width="9.140625" style="38"/>
    <col min="8197" max="8197" width="37.7109375" style="38" customWidth="1"/>
    <col min="8198" max="8198" width="19" style="38" customWidth="1"/>
    <col min="8199" max="8199" width="18.42578125" style="38" customWidth="1"/>
    <col min="8200" max="8200" width="16.85546875" style="38" customWidth="1"/>
    <col min="8201" max="8201" width="20.28515625" style="38" customWidth="1"/>
    <col min="8202" max="8204" width="18.140625" style="38" customWidth="1"/>
    <col min="8205" max="8452" width="9.140625" style="38"/>
    <col min="8453" max="8453" width="37.7109375" style="38" customWidth="1"/>
    <col min="8454" max="8454" width="19" style="38" customWidth="1"/>
    <col min="8455" max="8455" width="18.42578125" style="38" customWidth="1"/>
    <col min="8456" max="8456" width="16.85546875" style="38" customWidth="1"/>
    <col min="8457" max="8457" width="20.28515625" style="38" customWidth="1"/>
    <col min="8458" max="8460" width="18.140625" style="38" customWidth="1"/>
    <col min="8461" max="8708" width="9.140625" style="38"/>
    <col min="8709" max="8709" width="37.7109375" style="38" customWidth="1"/>
    <col min="8710" max="8710" width="19" style="38" customWidth="1"/>
    <col min="8711" max="8711" width="18.42578125" style="38" customWidth="1"/>
    <col min="8712" max="8712" width="16.85546875" style="38" customWidth="1"/>
    <col min="8713" max="8713" width="20.28515625" style="38" customWidth="1"/>
    <col min="8714" max="8716" width="18.140625" style="38" customWidth="1"/>
    <col min="8717" max="8964" width="9.140625" style="38"/>
    <col min="8965" max="8965" width="37.7109375" style="38" customWidth="1"/>
    <col min="8966" max="8966" width="19" style="38" customWidth="1"/>
    <col min="8967" max="8967" width="18.42578125" style="38" customWidth="1"/>
    <col min="8968" max="8968" width="16.85546875" style="38" customWidth="1"/>
    <col min="8969" max="8969" width="20.28515625" style="38" customWidth="1"/>
    <col min="8970" max="8972" width="18.140625" style="38" customWidth="1"/>
    <col min="8973" max="9220" width="9.140625" style="38"/>
    <col min="9221" max="9221" width="37.7109375" style="38" customWidth="1"/>
    <col min="9222" max="9222" width="19" style="38" customWidth="1"/>
    <col min="9223" max="9223" width="18.42578125" style="38" customWidth="1"/>
    <col min="9224" max="9224" width="16.85546875" style="38" customWidth="1"/>
    <col min="9225" max="9225" width="20.28515625" style="38" customWidth="1"/>
    <col min="9226" max="9228" width="18.140625" style="38" customWidth="1"/>
    <col min="9229" max="9476" width="9.140625" style="38"/>
    <col min="9477" max="9477" width="37.7109375" style="38" customWidth="1"/>
    <col min="9478" max="9478" width="19" style="38" customWidth="1"/>
    <col min="9479" max="9479" width="18.42578125" style="38" customWidth="1"/>
    <col min="9480" max="9480" width="16.85546875" style="38" customWidth="1"/>
    <col min="9481" max="9481" width="20.28515625" style="38" customWidth="1"/>
    <col min="9482" max="9484" width="18.140625" style="38" customWidth="1"/>
    <col min="9485" max="9732" width="9.140625" style="38"/>
    <col min="9733" max="9733" width="37.7109375" style="38" customWidth="1"/>
    <col min="9734" max="9734" width="19" style="38" customWidth="1"/>
    <col min="9735" max="9735" width="18.42578125" style="38" customWidth="1"/>
    <col min="9736" max="9736" width="16.85546875" style="38" customWidth="1"/>
    <col min="9737" max="9737" width="20.28515625" style="38" customWidth="1"/>
    <col min="9738" max="9740" width="18.140625" style="38" customWidth="1"/>
    <col min="9741" max="9988" width="9.140625" style="38"/>
    <col min="9989" max="9989" width="37.7109375" style="38" customWidth="1"/>
    <col min="9990" max="9990" width="19" style="38" customWidth="1"/>
    <col min="9991" max="9991" width="18.42578125" style="38" customWidth="1"/>
    <col min="9992" max="9992" width="16.85546875" style="38" customWidth="1"/>
    <col min="9993" max="9993" width="20.28515625" style="38" customWidth="1"/>
    <col min="9994" max="9996" width="18.140625" style="38" customWidth="1"/>
    <col min="9997" max="10244" width="9.140625" style="38"/>
    <col min="10245" max="10245" width="37.7109375" style="38" customWidth="1"/>
    <col min="10246" max="10246" width="19" style="38" customWidth="1"/>
    <col min="10247" max="10247" width="18.42578125" style="38" customWidth="1"/>
    <col min="10248" max="10248" width="16.85546875" style="38" customWidth="1"/>
    <col min="10249" max="10249" width="20.28515625" style="38" customWidth="1"/>
    <col min="10250" max="10252" width="18.140625" style="38" customWidth="1"/>
    <col min="10253" max="10500" width="9.140625" style="38"/>
    <col min="10501" max="10501" width="37.7109375" style="38" customWidth="1"/>
    <col min="10502" max="10502" width="19" style="38" customWidth="1"/>
    <col min="10503" max="10503" width="18.42578125" style="38" customWidth="1"/>
    <col min="10504" max="10504" width="16.85546875" style="38" customWidth="1"/>
    <col min="10505" max="10505" width="20.28515625" style="38" customWidth="1"/>
    <col min="10506" max="10508" width="18.140625" style="38" customWidth="1"/>
    <col min="10509" max="10756" width="9.140625" style="38"/>
    <col min="10757" max="10757" width="37.7109375" style="38" customWidth="1"/>
    <col min="10758" max="10758" width="19" style="38" customWidth="1"/>
    <col min="10759" max="10759" width="18.42578125" style="38" customWidth="1"/>
    <col min="10760" max="10760" width="16.85546875" style="38" customWidth="1"/>
    <col min="10761" max="10761" width="20.28515625" style="38" customWidth="1"/>
    <col min="10762" max="10764" width="18.140625" style="38" customWidth="1"/>
    <col min="10765" max="11012" width="9.140625" style="38"/>
    <col min="11013" max="11013" width="37.7109375" style="38" customWidth="1"/>
    <col min="11014" max="11014" width="19" style="38" customWidth="1"/>
    <col min="11015" max="11015" width="18.42578125" style="38" customWidth="1"/>
    <col min="11016" max="11016" width="16.85546875" style="38" customWidth="1"/>
    <col min="11017" max="11017" width="20.28515625" style="38" customWidth="1"/>
    <col min="11018" max="11020" width="18.140625" style="38" customWidth="1"/>
    <col min="11021" max="11268" width="9.140625" style="38"/>
    <col min="11269" max="11269" width="37.7109375" style="38" customWidth="1"/>
    <col min="11270" max="11270" width="19" style="38" customWidth="1"/>
    <col min="11271" max="11271" width="18.42578125" style="38" customWidth="1"/>
    <col min="11272" max="11272" width="16.85546875" style="38" customWidth="1"/>
    <col min="11273" max="11273" width="20.28515625" style="38" customWidth="1"/>
    <col min="11274" max="11276" width="18.140625" style="38" customWidth="1"/>
    <col min="11277" max="11524" width="9.140625" style="38"/>
    <col min="11525" max="11525" width="37.7109375" style="38" customWidth="1"/>
    <col min="11526" max="11526" width="19" style="38" customWidth="1"/>
    <col min="11527" max="11527" width="18.42578125" style="38" customWidth="1"/>
    <col min="11528" max="11528" width="16.85546875" style="38" customWidth="1"/>
    <col min="11529" max="11529" width="20.28515625" style="38" customWidth="1"/>
    <col min="11530" max="11532" width="18.140625" style="38" customWidth="1"/>
    <col min="11533" max="11780" width="9.140625" style="38"/>
    <col min="11781" max="11781" width="37.7109375" style="38" customWidth="1"/>
    <col min="11782" max="11782" width="19" style="38" customWidth="1"/>
    <col min="11783" max="11783" width="18.42578125" style="38" customWidth="1"/>
    <col min="11784" max="11784" width="16.85546875" style="38" customWidth="1"/>
    <col min="11785" max="11785" width="20.28515625" style="38" customWidth="1"/>
    <col min="11786" max="11788" width="18.140625" style="38" customWidth="1"/>
    <col min="11789" max="12036" width="9.140625" style="38"/>
    <col min="12037" max="12037" width="37.7109375" style="38" customWidth="1"/>
    <col min="12038" max="12038" width="19" style="38" customWidth="1"/>
    <col min="12039" max="12039" width="18.42578125" style="38" customWidth="1"/>
    <col min="12040" max="12040" width="16.85546875" style="38" customWidth="1"/>
    <col min="12041" max="12041" width="20.28515625" style="38" customWidth="1"/>
    <col min="12042" max="12044" width="18.140625" style="38" customWidth="1"/>
    <col min="12045" max="12292" width="9.140625" style="38"/>
    <col min="12293" max="12293" width="37.7109375" style="38" customWidth="1"/>
    <col min="12294" max="12294" width="19" style="38" customWidth="1"/>
    <col min="12295" max="12295" width="18.42578125" style="38" customWidth="1"/>
    <col min="12296" max="12296" width="16.85546875" style="38" customWidth="1"/>
    <col min="12297" max="12297" width="20.28515625" style="38" customWidth="1"/>
    <col min="12298" max="12300" width="18.140625" style="38" customWidth="1"/>
    <col min="12301" max="12548" width="9.140625" style="38"/>
    <col min="12549" max="12549" width="37.7109375" style="38" customWidth="1"/>
    <col min="12550" max="12550" width="19" style="38" customWidth="1"/>
    <col min="12551" max="12551" width="18.42578125" style="38" customWidth="1"/>
    <col min="12552" max="12552" width="16.85546875" style="38" customWidth="1"/>
    <col min="12553" max="12553" width="20.28515625" style="38" customWidth="1"/>
    <col min="12554" max="12556" width="18.140625" style="38" customWidth="1"/>
    <col min="12557" max="12804" width="9.140625" style="38"/>
    <col min="12805" max="12805" width="37.7109375" style="38" customWidth="1"/>
    <col min="12806" max="12806" width="19" style="38" customWidth="1"/>
    <col min="12807" max="12807" width="18.42578125" style="38" customWidth="1"/>
    <col min="12808" max="12808" width="16.85546875" style="38" customWidth="1"/>
    <col min="12809" max="12809" width="20.28515625" style="38" customWidth="1"/>
    <col min="12810" max="12812" width="18.140625" style="38" customWidth="1"/>
    <col min="12813" max="13060" width="9.140625" style="38"/>
    <col min="13061" max="13061" width="37.7109375" style="38" customWidth="1"/>
    <col min="13062" max="13062" width="19" style="38" customWidth="1"/>
    <col min="13063" max="13063" width="18.42578125" style="38" customWidth="1"/>
    <col min="13064" max="13064" width="16.85546875" style="38" customWidth="1"/>
    <col min="13065" max="13065" width="20.28515625" style="38" customWidth="1"/>
    <col min="13066" max="13068" width="18.140625" style="38" customWidth="1"/>
    <col min="13069" max="13316" width="9.140625" style="38"/>
    <col min="13317" max="13317" width="37.7109375" style="38" customWidth="1"/>
    <col min="13318" max="13318" width="19" style="38" customWidth="1"/>
    <col min="13319" max="13319" width="18.42578125" style="38" customWidth="1"/>
    <col min="13320" max="13320" width="16.85546875" style="38" customWidth="1"/>
    <col min="13321" max="13321" width="20.28515625" style="38" customWidth="1"/>
    <col min="13322" max="13324" width="18.140625" style="38" customWidth="1"/>
    <col min="13325" max="13572" width="9.140625" style="38"/>
    <col min="13573" max="13573" width="37.7109375" style="38" customWidth="1"/>
    <col min="13574" max="13574" width="19" style="38" customWidth="1"/>
    <col min="13575" max="13575" width="18.42578125" style="38" customWidth="1"/>
    <col min="13576" max="13576" width="16.85546875" style="38" customWidth="1"/>
    <col min="13577" max="13577" width="20.28515625" style="38" customWidth="1"/>
    <col min="13578" max="13580" width="18.140625" style="38" customWidth="1"/>
    <col min="13581" max="13828" width="9.140625" style="38"/>
    <col min="13829" max="13829" width="37.7109375" style="38" customWidth="1"/>
    <col min="13830" max="13830" width="19" style="38" customWidth="1"/>
    <col min="13831" max="13831" width="18.42578125" style="38" customWidth="1"/>
    <col min="13832" max="13832" width="16.85546875" style="38" customWidth="1"/>
    <col min="13833" max="13833" width="20.28515625" style="38" customWidth="1"/>
    <col min="13834" max="13836" width="18.140625" style="38" customWidth="1"/>
    <col min="13837" max="14084" width="9.140625" style="38"/>
    <col min="14085" max="14085" width="37.7109375" style="38" customWidth="1"/>
    <col min="14086" max="14086" width="19" style="38" customWidth="1"/>
    <col min="14087" max="14087" width="18.42578125" style="38" customWidth="1"/>
    <col min="14088" max="14088" width="16.85546875" style="38" customWidth="1"/>
    <col min="14089" max="14089" width="20.28515625" style="38" customWidth="1"/>
    <col min="14090" max="14092" width="18.140625" style="38" customWidth="1"/>
    <col min="14093" max="14340" width="9.140625" style="38"/>
    <col min="14341" max="14341" width="37.7109375" style="38" customWidth="1"/>
    <col min="14342" max="14342" width="19" style="38" customWidth="1"/>
    <col min="14343" max="14343" width="18.42578125" style="38" customWidth="1"/>
    <col min="14344" max="14344" width="16.85546875" style="38" customWidth="1"/>
    <col min="14345" max="14345" width="20.28515625" style="38" customWidth="1"/>
    <col min="14346" max="14348" width="18.140625" style="38" customWidth="1"/>
    <col min="14349" max="14596" width="9.140625" style="38"/>
    <col min="14597" max="14597" width="37.7109375" style="38" customWidth="1"/>
    <col min="14598" max="14598" width="19" style="38" customWidth="1"/>
    <col min="14599" max="14599" width="18.42578125" style="38" customWidth="1"/>
    <col min="14600" max="14600" width="16.85546875" style="38" customWidth="1"/>
    <col min="14601" max="14601" width="20.28515625" style="38" customWidth="1"/>
    <col min="14602" max="14604" width="18.140625" style="38" customWidth="1"/>
    <col min="14605" max="14852" width="9.140625" style="38"/>
    <col min="14853" max="14853" width="37.7109375" style="38" customWidth="1"/>
    <col min="14854" max="14854" width="19" style="38" customWidth="1"/>
    <col min="14855" max="14855" width="18.42578125" style="38" customWidth="1"/>
    <col min="14856" max="14856" width="16.85546875" style="38" customWidth="1"/>
    <col min="14857" max="14857" width="20.28515625" style="38" customWidth="1"/>
    <col min="14858" max="14860" width="18.140625" style="38" customWidth="1"/>
    <col min="14861" max="15108" width="9.140625" style="38"/>
    <col min="15109" max="15109" width="37.7109375" style="38" customWidth="1"/>
    <col min="15110" max="15110" width="19" style="38" customWidth="1"/>
    <col min="15111" max="15111" width="18.42578125" style="38" customWidth="1"/>
    <col min="15112" max="15112" width="16.85546875" style="38" customWidth="1"/>
    <col min="15113" max="15113" width="20.28515625" style="38" customWidth="1"/>
    <col min="15114" max="15116" width="18.140625" style="38" customWidth="1"/>
    <col min="15117" max="15364" width="9.140625" style="38"/>
    <col min="15365" max="15365" width="37.7109375" style="38" customWidth="1"/>
    <col min="15366" max="15366" width="19" style="38" customWidth="1"/>
    <col min="15367" max="15367" width="18.42578125" style="38" customWidth="1"/>
    <col min="15368" max="15368" width="16.85546875" style="38" customWidth="1"/>
    <col min="15369" max="15369" width="20.28515625" style="38" customWidth="1"/>
    <col min="15370" max="15372" width="18.140625" style="38" customWidth="1"/>
    <col min="15373" max="15620" width="9.140625" style="38"/>
    <col min="15621" max="15621" width="37.7109375" style="38" customWidth="1"/>
    <col min="15622" max="15622" width="19" style="38" customWidth="1"/>
    <col min="15623" max="15623" width="18.42578125" style="38" customWidth="1"/>
    <col min="15624" max="15624" width="16.85546875" style="38" customWidth="1"/>
    <col min="15625" max="15625" width="20.28515625" style="38" customWidth="1"/>
    <col min="15626" max="15628" width="18.140625" style="38" customWidth="1"/>
    <col min="15629" max="15876" width="9.140625" style="38"/>
    <col min="15877" max="15877" width="37.7109375" style="38" customWidth="1"/>
    <col min="15878" max="15878" width="19" style="38" customWidth="1"/>
    <col min="15879" max="15879" width="18.42578125" style="38" customWidth="1"/>
    <col min="15880" max="15880" width="16.85546875" style="38" customWidth="1"/>
    <col min="15881" max="15881" width="20.28515625" style="38" customWidth="1"/>
    <col min="15882" max="15884" width="18.140625" style="38" customWidth="1"/>
    <col min="15885" max="16132" width="9.140625" style="38"/>
    <col min="16133" max="16133" width="37.7109375" style="38" customWidth="1"/>
    <col min="16134" max="16134" width="19" style="38" customWidth="1"/>
    <col min="16135" max="16135" width="18.42578125" style="38" customWidth="1"/>
    <col min="16136" max="16136" width="16.85546875" style="38" customWidth="1"/>
    <col min="16137" max="16137" width="20.28515625" style="38" customWidth="1"/>
    <col min="16138" max="16140" width="18.140625" style="38" customWidth="1"/>
    <col min="16141" max="16384" width="9.140625" style="38"/>
  </cols>
  <sheetData>
    <row r="1" spans="1:12" s="39" customFormat="1" ht="15.75" customHeight="1">
      <c r="A1" s="443" t="s">
        <v>294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</row>
    <row r="2" spans="1:12" s="39" customFormat="1" ht="15.75" customHeight="1">
      <c r="A2" s="433"/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</row>
    <row r="3" spans="1:12" s="39" customFormat="1" ht="15.75" customHeight="1">
      <c r="A3" s="460" t="s">
        <v>394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</row>
    <row r="4" spans="1:12" s="487" customFormat="1" ht="15.75" customHeight="1">
      <c r="A4" s="434"/>
      <c r="B4" s="434"/>
      <c r="C4" s="434"/>
      <c r="D4" s="434"/>
      <c r="E4" s="434"/>
      <c r="F4" s="434"/>
      <c r="G4" s="486"/>
      <c r="H4" s="486"/>
      <c r="I4" s="486"/>
      <c r="J4" s="486"/>
      <c r="K4" s="434"/>
      <c r="L4" s="434"/>
    </row>
    <row r="5" spans="1:12" s="39" customFormat="1" ht="15.75" customHeight="1">
      <c r="A5" s="460" t="s">
        <v>395</v>
      </c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</row>
    <row r="6" spans="1:12">
      <c r="A6" s="238"/>
      <c r="B6" s="238"/>
      <c r="C6" s="304"/>
      <c r="D6" s="238"/>
      <c r="E6" s="238"/>
      <c r="F6" s="51"/>
      <c r="G6" s="51"/>
      <c r="H6" s="51"/>
      <c r="I6" s="51"/>
      <c r="J6" s="51"/>
      <c r="K6" s="51"/>
      <c r="L6" s="234"/>
    </row>
    <row r="7" spans="1:12" ht="32.25" customHeight="1">
      <c r="A7" s="462" t="s">
        <v>377</v>
      </c>
      <c r="B7" s="463"/>
      <c r="C7" s="463"/>
      <c r="D7" s="463"/>
      <c r="E7" s="463"/>
      <c r="F7" s="248" t="s">
        <v>411</v>
      </c>
      <c r="G7" s="248" t="s">
        <v>392</v>
      </c>
      <c r="H7" s="248" t="s">
        <v>420</v>
      </c>
      <c r="I7" s="248" t="s">
        <v>417</v>
      </c>
      <c r="J7" s="248" t="s">
        <v>393</v>
      </c>
      <c r="K7" s="248" t="s">
        <v>382</v>
      </c>
      <c r="L7" s="248" t="s">
        <v>382</v>
      </c>
    </row>
    <row r="8" spans="1:12">
      <c r="A8" s="464">
        <v>1</v>
      </c>
      <c r="B8" s="465"/>
      <c r="C8" s="465"/>
      <c r="D8" s="465"/>
      <c r="E8" s="465"/>
      <c r="F8" s="260">
        <v>2</v>
      </c>
      <c r="G8" s="260">
        <v>2</v>
      </c>
      <c r="H8" s="260">
        <v>3</v>
      </c>
      <c r="I8" s="260"/>
      <c r="J8" s="260">
        <v>4</v>
      </c>
      <c r="K8" s="260" t="s">
        <v>418</v>
      </c>
      <c r="L8" s="260" t="s">
        <v>419</v>
      </c>
    </row>
    <row r="9" spans="1:12" s="121" customFormat="1">
      <c r="A9" s="144">
        <v>6</v>
      </c>
      <c r="B9" s="144"/>
      <c r="C9" s="144"/>
      <c r="D9" s="144"/>
      <c r="E9" s="16" t="s">
        <v>300</v>
      </c>
      <c r="F9" s="143">
        <f>F10+F13+F16+F20+F23+F26</f>
        <v>23467684832.540001</v>
      </c>
      <c r="G9" s="120">
        <f>G10+G13+G16+G20+G23+G26</f>
        <v>3114697037.9640322</v>
      </c>
      <c r="H9" s="120">
        <f>H10+H13+H16+H20+H23+H26</f>
        <v>7227383106</v>
      </c>
      <c r="I9" s="120">
        <f>I10+I13+I16+I20+I23+I26</f>
        <v>7227383106</v>
      </c>
      <c r="J9" s="120">
        <f t="shared" ref="H9:J9" si="0">J10+J13+J16+J20+J23+J26</f>
        <v>3518279761.7500005</v>
      </c>
      <c r="K9" s="156">
        <f t="shared" ref="K9:K33" si="1">IFERROR(J9/G9,0)*100</f>
        <v>112.95736692419294</v>
      </c>
      <c r="L9" s="156">
        <f>IFERROR(J9/H9,0)*100</f>
        <v>48.679857012550073</v>
      </c>
    </row>
    <row r="10" spans="1:12" s="121" customFormat="1">
      <c r="A10" s="144"/>
      <c r="B10" s="144">
        <v>61</v>
      </c>
      <c r="C10" s="144"/>
      <c r="D10" s="144"/>
      <c r="E10" s="16" t="s">
        <v>272</v>
      </c>
      <c r="F10" s="143">
        <f>F11</f>
        <v>0</v>
      </c>
      <c r="G10" s="120">
        <f t="shared" ref="G10:J11" si="2">G11</f>
        <v>0</v>
      </c>
      <c r="H10" s="120">
        <f t="shared" si="2"/>
        <v>0</v>
      </c>
      <c r="I10" s="120">
        <f t="shared" si="2"/>
        <v>0</v>
      </c>
      <c r="J10" s="120">
        <f t="shared" si="2"/>
        <v>0</v>
      </c>
      <c r="K10" s="156">
        <f t="shared" si="1"/>
        <v>0</v>
      </c>
      <c r="L10" s="156">
        <f t="shared" ref="L10:L33" si="3">IFERROR(J10/H10,0)*100</f>
        <v>0</v>
      </c>
    </row>
    <row r="11" spans="1:12" s="121" customFormat="1">
      <c r="A11" s="144"/>
      <c r="B11" s="144"/>
      <c r="C11" s="144">
        <v>611</v>
      </c>
      <c r="D11" s="144"/>
      <c r="E11" s="16" t="s">
        <v>342</v>
      </c>
      <c r="F11" s="143">
        <f>F12</f>
        <v>0</v>
      </c>
      <c r="G11" s="120">
        <f t="shared" si="2"/>
        <v>0</v>
      </c>
      <c r="H11" s="120">
        <f t="shared" si="2"/>
        <v>0</v>
      </c>
      <c r="I11" s="120">
        <f t="shared" si="2"/>
        <v>0</v>
      </c>
      <c r="J11" s="120">
        <f t="shared" si="2"/>
        <v>0</v>
      </c>
      <c r="K11" s="156">
        <f t="shared" si="1"/>
        <v>0</v>
      </c>
      <c r="L11" s="156">
        <f t="shared" si="3"/>
        <v>0</v>
      </c>
    </row>
    <row r="12" spans="1:12" s="124" customFormat="1">
      <c r="A12" s="488"/>
      <c r="B12" s="489"/>
      <c r="C12" s="489"/>
      <c r="D12" s="489">
        <v>6111</v>
      </c>
      <c r="E12" s="490" t="s">
        <v>343</v>
      </c>
      <c r="F12" s="491">
        <v>0</v>
      </c>
      <c r="G12" s="492">
        <v>0</v>
      </c>
      <c r="H12" s="492">
        <v>0</v>
      </c>
      <c r="I12" s="492">
        <v>0</v>
      </c>
      <c r="J12" s="492">
        <v>0</v>
      </c>
      <c r="K12" s="493">
        <f t="shared" si="1"/>
        <v>0</v>
      </c>
      <c r="L12" s="493">
        <f t="shared" si="3"/>
        <v>0</v>
      </c>
    </row>
    <row r="13" spans="1:12" s="121" customFormat="1">
      <c r="A13" s="144"/>
      <c r="B13" s="144">
        <v>62</v>
      </c>
      <c r="C13" s="144"/>
      <c r="D13" s="144"/>
      <c r="E13" s="16" t="s">
        <v>301</v>
      </c>
      <c r="F13" s="202">
        <f>F14</f>
        <v>13785046435.139999</v>
      </c>
      <c r="G13" s="203">
        <f t="shared" ref="G13:J14" si="4">G14</f>
        <v>1829590076.9978099</v>
      </c>
      <c r="H13" s="203">
        <f t="shared" si="4"/>
        <v>4313464286</v>
      </c>
      <c r="I13" s="203">
        <f t="shared" si="4"/>
        <v>4313464286</v>
      </c>
      <c r="J13" s="203">
        <f t="shared" si="4"/>
        <v>2064314033.1300001</v>
      </c>
      <c r="K13" s="204">
        <f t="shared" si="1"/>
        <v>112.82931947889392</v>
      </c>
      <c r="L13" s="204">
        <f t="shared" si="3"/>
        <v>47.857450444878914</v>
      </c>
    </row>
    <row r="14" spans="1:12" s="124" customFormat="1">
      <c r="A14" s="144"/>
      <c r="B14" s="192"/>
      <c r="C14" s="192"/>
      <c r="D14" s="192">
        <v>622</v>
      </c>
      <c r="E14" s="43" t="s">
        <v>171</v>
      </c>
      <c r="F14" s="128">
        <f>F15</f>
        <v>13785046435.139999</v>
      </c>
      <c r="G14" s="129">
        <f t="shared" si="4"/>
        <v>1829590076.9978099</v>
      </c>
      <c r="H14" s="129">
        <f t="shared" si="4"/>
        <v>4313464286</v>
      </c>
      <c r="I14" s="129">
        <f t="shared" si="4"/>
        <v>4313464286</v>
      </c>
      <c r="J14" s="129">
        <f>J15</f>
        <v>2064314033.1300001</v>
      </c>
      <c r="K14" s="159">
        <f t="shared" si="1"/>
        <v>112.82931947889392</v>
      </c>
      <c r="L14" s="159">
        <f t="shared" si="3"/>
        <v>47.857450444878914</v>
      </c>
    </row>
    <row r="15" spans="1:12" s="124" customFormat="1">
      <c r="A15" s="144"/>
      <c r="B15" s="192"/>
      <c r="C15" s="192"/>
      <c r="D15" s="192">
        <v>6221</v>
      </c>
      <c r="E15" s="43" t="s">
        <v>171</v>
      </c>
      <c r="F15" s="128">
        <f>'PRIHODI - ne traži se'!D7</f>
        <v>13785046435.139999</v>
      </c>
      <c r="G15" s="129">
        <f>'PRIHODI - ne traži se'!E7</f>
        <v>1829590076.9978099</v>
      </c>
      <c r="H15" s="129">
        <f>'PRIHODI - ne traži se'!F7</f>
        <v>4313464286</v>
      </c>
      <c r="I15" s="129">
        <f>'PRIHODI - ne traži se'!G7</f>
        <v>4313464286</v>
      </c>
      <c r="J15" s="129">
        <f>'PRIHODI - ne traži se'!H7</f>
        <v>2064314033.1300001</v>
      </c>
      <c r="K15" s="159">
        <f t="shared" si="1"/>
        <v>112.82931947889392</v>
      </c>
      <c r="L15" s="159">
        <f t="shared" si="3"/>
        <v>47.857450444878914</v>
      </c>
    </row>
    <row r="16" spans="1:12" s="121" customFormat="1" ht="25.5">
      <c r="A16" s="144"/>
      <c r="B16" s="144">
        <v>63</v>
      </c>
      <c r="C16" s="144"/>
      <c r="D16" s="144"/>
      <c r="E16" s="16" t="s">
        <v>302</v>
      </c>
      <c r="F16" s="202">
        <f>F17</f>
        <v>6420721.1099999994</v>
      </c>
      <c r="G16" s="203">
        <f t="shared" ref="G16:J16" si="5">G17</f>
        <v>852176.13776627509</v>
      </c>
      <c r="H16" s="203">
        <f t="shared" si="5"/>
        <v>3061903</v>
      </c>
      <c r="I16" s="203">
        <f t="shared" si="5"/>
        <v>3061903</v>
      </c>
      <c r="J16" s="203">
        <f t="shared" si="5"/>
        <v>613485.14</v>
      </c>
      <c r="K16" s="204">
        <f t="shared" si="1"/>
        <v>71.99041522191267</v>
      </c>
      <c r="L16" s="204">
        <f t="shared" si="3"/>
        <v>20.036073644396964</v>
      </c>
    </row>
    <row r="17" spans="1:15" s="121" customFormat="1" ht="25.5">
      <c r="A17" s="144"/>
      <c r="B17" s="144"/>
      <c r="C17" s="144">
        <v>632</v>
      </c>
      <c r="D17" s="144"/>
      <c r="E17" s="16" t="s">
        <v>344</v>
      </c>
      <c r="F17" s="202">
        <f>F18+F19</f>
        <v>6420721.1099999994</v>
      </c>
      <c r="G17" s="203">
        <f>G18+G19</f>
        <v>852176.13776627509</v>
      </c>
      <c r="H17" s="203">
        <f>H18+H19</f>
        <v>3061903</v>
      </c>
      <c r="I17" s="203">
        <f>I18+I19</f>
        <v>3061903</v>
      </c>
      <c r="J17" s="203">
        <f>J18+J19</f>
        <v>613485.14</v>
      </c>
      <c r="K17" s="204">
        <f t="shared" si="1"/>
        <v>71.99041522191267</v>
      </c>
      <c r="L17" s="204">
        <f t="shared" si="3"/>
        <v>20.036073644396964</v>
      </c>
    </row>
    <row r="18" spans="1:15" s="124" customFormat="1">
      <c r="A18" s="144"/>
      <c r="B18" s="192"/>
      <c r="C18" s="192"/>
      <c r="D18" s="192">
        <v>6323</v>
      </c>
      <c r="E18" s="43" t="s">
        <v>345</v>
      </c>
      <c r="F18" s="128">
        <f>'PRIHODI - ne traži se'!D6+'PRIHODI - ne traži se'!D16+'PRIHODI - ne traži se'!D17+'PRIHODI - ne traži se'!D19</f>
        <v>1825737.98</v>
      </c>
      <c r="G18" s="129">
        <f>'PRIHODI - ne traži se'!E6+'PRIHODI - ne traži se'!E16+'PRIHODI - ne traži se'!E17+'PRIHODI - ne traži se'!E19</f>
        <v>242317.07213484636</v>
      </c>
      <c r="H18" s="129">
        <f>'PRIHODI - ne traži se'!F6+'PRIHODI - ne traži se'!F16+'PRIHODI - ne traži se'!F17+'PRIHODI - ne traži se'!F19</f>
        <v>2220903</v>
      </c>
      <c r="I18" s="129">
        <f>'PRIHODI - ne traži se'!G6+'PRIHODI - ne traži se'!G16+'PRIHODI - ne traži se'!G17+'PRIHODI - ne traži se'!G19</f>
        <v>2220903</v>
      </c>
      <c r="J18" s="129">
        <f>'PRIHODI - ne traži se'!H6+'PRIHODI - ne traži se'!H16+'PRIHODI - ne traži se'!H17+'PRIHODI - ne traži se'!H19</f>
        <v>372925.05</v>
      </c>
      <c r="K18" s="159">
        <f t="shared" si="1"/>
        <v>153.8996186750193</v>
      </c>
      <c r="L18" s="159">
        <f t="shared" si="3"/>
        <v>16.791595580716493</v>
      </c>
    </row>
    <row r="19" spans="1:15" s="124" customFormat="1" ht="15.75" customHeight="1">
      <c r="A19" s="194"/>
      <c r="B19" s="194"/>
      <c r="C19" s="194"/>
      <c r="D19" s="194">
        <v>6324</v>
      </c>
      <c r="E19" s="220" t="s">
        <v>346</v>
      </c>
      <c r="F19" s="122">
        <f>'PRIHODI - ne traži se'!D18+'PRIHODI - ne traži se'!D20</f>
        <v>4594983.13</v>
      </c>
      <c r="G19" s="123">
        <f>'PRIHODI - ne traži se'!E18+'PRIHODI - ne traži se'!E20</f>
        <v>609859.06563142873</v>
      </c>
      <c r="H19" s="123">
        <f>'PRIHODI - ne traži se'!F18+'PRIHODI - ne traži se'!F20</f>
        <v>841000</v>
      </c>
      <c r="I19" s="123">
        <f>'PRIHODI - ne traži se'!G18+'PRIHODI - ne traži se'!G20</f>
        <v>841000</v>
      </c>
      <c r="J19" s="123">
        <f>'PRIHODI - ne traži se'!H18+'PRIHODI - ne traži se'!H20</f>
        <v>240560.09</v>
      </c>
      <c r="K19" s="157">
        <f t="shared" si="1"/>
        <v>39.44519374339901</v>
      </c>
      <c r="L19" s="157">
        <f t="shared" si="3"/>
        <v>28.604053507728892</v>
      </c>
    </row>
    <row r="20" spans="1:15" s="121" customFormat="1" ht="25.5">
      <c r="A20" s="144"/>
      <c r="B20" s="144">
        <v>65</v>
      </c>
      <c r="C20" s="144"/>
      <c r="D20" s="144"/>
      <c r="E20" s="16" t="s">
        <v>303</v>
      </c>
      <c r="F20" s="143">
        <f>F21</f>
        <v>925378.3</v>
      </c>
      <c r="G20" s="120">
        <f t="shared" ref="G20:J21" si="6">G21</f>
        <v>122818.80682195236</v>
      </c>
      <c r="H20" s="120">
        <f t="shared" si="6"/>
        <v>100000</v>
      </c>
      <c r="I20" s="120">
        <f t="shared" si="6"/>
        <v>100000</v>
      </c>
      <c r="J20" s="120">
        <f t="shared" si="6"/>
        <v>43758.86</v>
      </c>
      <c r="K20" s="156">
        <f t="shared" si="1"/>
        <v>35.628794263924277</v>
      </c>
      <c r="L20" s="156">
        <f t="shared" si="3"/>
        <v>43.758859999999999</v>
      </c>
    </row>
    <row r="21" spans="1:15" s="121" customFormat="1">
      <c r="A21" s="144"/>
      <c r="B21" s="144"/>
      <c r="C21" s="144">
        <v>652</v>
      </c>
      <c r="D21" s="144"/>
      <c r="E21" s="16" t="s">
        <v>324</v>
      </c>
      <c r="F21" s="143">
        <f>F22</f>
        <v>925378.3</v>
      </c>
      <c r="G21" s="120">
        <f t="shared" si="6"/>
        <v>122818.80682195236</v>
      </c>
      <c r="H21" s="120">
        <f t="shared" si="6"/>
        <v>100000</v>
      </c>
      <c r="I21" s="120">
        <f t="shared" si="6"/>
        <v>100000</v>
      </c>
      <c r="J21" s="120">
        <f t="shared" si="6"/>
        <v>43758.86</v>
      </c>
      <c r="K21" s="156">
        <f t="shared" si="1"/>
        <v>35.628794263924277</v>
      </c>
      <c r="L21" s="156">
        <f t="shared" si="3"/>
        <v>43.758859999999999</v>
      </c>
    </row>
    <row r="22" spans="1:15" s="124" customFormat="1">
      <c r="A22" s="144"/>
      <c r="B22" s="192"/>
      <c r="C22" s="192"/>
      <c r="D22" s="192">
        <v>6526</v>
      </c>
      <c r="E22" s="43" t="s">
        <v>340</v>
      </c>
      <c r="F22" s="122">
        <f>'PRIHODI - ne traži se'!D13+'PRIHODI - ne traži se'!D22</f>
        <v>925378.3</v>
      </c>
      <c r="G22" s="123">
        <f>'PRIHODI - ne traži se'!E13+'PRIHODI - ne traži se'!E22</f>
        <v>122818.80682195236</v>
      </c>
      <c r="H22" s="123">
        <f>'PRIHODI - ne traži se'!F13+'PRIHODI - ne traži se'!F22</f>
        <v>100000</v>
      </c>
      <c r="I22" s="123">
        <f>'PRIHODI - ne traži se'!G13+'PRIHODI - ne traži se'!G22</f>
        <v>100000</v>
      </c>
      <c r="J22" s="123">
        <f>'PRIHODI - ne traži se'!H13+'PRIHODI - ne traži se'!H22</f>
        <v>43758.86</v>
      </c>
      <c r="K22" s="157">
        <f t="shared" si="1"/>
        <v>35.628794263924277</v>
      </c>
      <c r="L22" s="157">
        <f t="shared" si="3"/>
        <v>43.758859999999999</v>
      </c>
    </row>
    <row r="23" spans="1:15" s="121" customFormat="1" ht="25.5">
      <c r="A23" s="195"/>
      <c r="B23" s="195">
        <v>66</v>
      </c>
      <c r="C23" s="195"/>
      <c r="D23" s="195"/>
      <c r="E23" s="16" t="s">
        <v>305</v>
      </c>
      <c r="F23" s="143">
        <f>F24</f>
        <v>1358179.01</v>
      </c>
      <c r="G23" s="120">
        <f t="shared" ref="G23:J24" si="7">G24</f>
        <v>180261.33253699649</v>
      </c>
      <c r="H23" s="120">
        <f t="shared" si="7"/>
        <v>372000</v>
      </c>
      <c r="I23" s="120">
        <f t="shared" si="7"/>
        <v>372000</v>
      </c>
      <c r="J23" s="120">
        <f t="shared" si="7"/>
        <v>183419.65</v>
      </c>
      <c r="K23" s="156">
        <f t="shared" si="1"/>
        <v>101.75207706420085</v>
      </c>
      <c r="L23" s="156">
        <f t="shared" si="3"/>
        <v>49.306357526881719</v>
      </c>
    </row>
    <row r="24" spans="1:15" s="121" customFormat="1">
      <c r="A24" s="195"/>
      <c r="B24" s="195"/>
      <c r="C24" s="195">
        <v>661</v>
      </c>
      <c r="D24" s="195"/>
      <c r="E24" s="16" t="s">
        <v>323</v>
      </c>
      <c r="F24" s="143">
        <f>F25</f>
        <v>1358179.01</v>
      </c>
      <c r="G24" s="120">
        <f t="shared" si="7"/>
        <v>180261.33253699649</v>
      </c>
      <c r="H24" s="120">
        <f t="shared" si="7"/>
        <v>372000</v>
      </c>
      <c r="I24" s="120">
        <f t="shared" si="7"/>
        <v>372000</v>
      </c>
      <c r="J24" s="120">
        <f t="shared" si="7"/>
        <v>183419.65</v>
      </c>
      <c r="K24" s="156">
        <f t="shared" si="1"/>
        <v>101.75207706420085</v>
      </c>
      <c r="L24" s="156">
        <f t="shared" si="3"/>
        <v>49.306357526881719</v>
      </c>
    </row>
    <row r="25" spans="1:15" s="124" customFormat="1">
      <c r="A25" s="194"/>
      <c r="B25" s="194"/>
      <c r="C25" s="194"/>
      <c r="D25" s="194">
        <v>6615</v>
      </c>
      <c r="E25" s="43" t="s">
        <v>276</v>
      </c>
      <c r="F25" s="122">
        <f>'PRIHODI - ne traži se'!D8</f>
        <v>1358179.01</v>
      </c>
      <c r="G25" s="123">
        <f>'PRIHODI - ne traži se'!E8</f>
        <v>180261.33253699649</v>
      </c>
      <c r="H25" s="123">
        <f>'PRIHODI - ne traži se'!F8</f>
        <v>372000</v>
      </c>
      <c r="I25" s="123">
        <f>'PRIHODI - ne traži se'!G8</f>
        <v>372000</v>
      </c>
      <c r="J25" s="123">
        <f>'PRIHODI - ne traži se'!H8</f>
        <v>183419.65</v>
      </c>
      <c r="K25" s="157">
        <f t="shared" si="1"/>
        <v>101.75207706420085</v>
      </c>
      <c r="L25" s="157">
        <f t="shared" si="3"/>
        <v>49.306357526881719</v>
      </c>
    </row>
    <row r="26" spans="1:15" s="121" customFormat="1" ht="25.5">
      <c r="A26" s="195"/>
      <c r="B26" s="195">
        <v>67</v>
      </c>
      <c r="C26" s="195"/>
      <c r="D26" s="195"/>
      <c r="E26" s="16" t="s">
        <v>481</v>
      </c>
      <c r="F26" s="143">
        <f t="shared" ref="F26:J27" si="8">F27</f>
        <v>9673934118.9800014</v>
      </c>
      <c r="G26" s="143">
        <f t="shared" si="8"/>
        <v>1283951704.6890967</v>
      </c>
      <c r="H26" s="143">
        <f t="shared" si="8"/>
        <v>2910384917</v>
      </c>
      <c r="I26" s="143">
        <f t="shared" si="8"/>
        <v>2910384917</v>
      </c>
      <c r="J26" s="143">
        <f t="shared" si="8"/>
        <v>1453125064.9700003</v>
      </c>
      <c r="K26" s="156">
        <f t="shared" ref="K26:K28" si="9">IFERROR(J26/G26,0)*100</f>
        <v>113.17599093977356</v>
      </c>
      <c r="L26" s="156">
        <f t="shared" ref="L26:L28" si="10">IFERROR(J26/H26,0)*100</f>
        <v>49.928964944879837</v>
      </c>
    </row>
    <row r="27" spans="1:15" s="121" customFormat="1" ht="25.5">
      <c r="A27" s="195"/>
      <c r="B27" s="195"/>
      <c r="C27" s="195">
        <v>671</v>
      </c>
      <c r="D27" s="195"/>
      <c r="E27" s="16" t="s">
        <v>482</v>
      </c>
      <c r="F27" s="143">
        <f t="shared" si="8"/>
        <v>9673934118.9800014</v>
      </c>
      <c r="G27" s="143">
        <f t="shared" si="8"/>
        <v>1283951704.6890967</v>
      </c>
      <c r="H27" s="143">
        <f t="shared" si="8"/>
        <v>2910384917</v>
      </c>
      <c r="I27" s="143">
        <f t="shared" si="8"/>
        <v>2910384917</v>
      </c>
      <c r="J27" s="143">
        <f t="shared" si="8"/>
        <v>1453125064.9700003</v>
      </c>
      <c r="K27" s="156">
        <f t="shared" si="9"/>
        <v>113.17599093977356</v>
      </c>
      <c r="L27" s="156">
        <f t="shared" si="10"/>
        <v>49.928964944879837</v>
      </c>
    </row>
    <row r="28" spans="1:15" s="124" customFormat="1" ht="25.5">
      <c r="A28" s="494"/>
      <c r="B28" s="494"/>
      <c r="C28" s="494"/>
      <c r="D28" s="494">
        <v>6711</v>
      </c>
      <c r="E28" s="490" t="s">
        <v>483</v>
      </c>
      <c r="F28" s="491">
        <f>'PRIHODI - ne traži se'!D5</f>
        <v>9673934118.9800014</v>
      </c>
      <c r="G28" s="491">
        <f>'PRIHODI - ne traži se'!E5</f>
        <v>1283951704.6890967</v>
      </c>
      <c r="H28" s="491">
        <f>'PRIHODI - ne traži se'!F5</f>
        <v>2910384917</v>
      </c>
      <c r="I28" s="491">
        <f>'PRIHODI - ne traži se'!G5</f>
        <v>2910384917</v>
      </c>
      <c r="J28" s="491">
        <f>'PRIHODI - ne traži se'!H5</f>
        <v>1453125064.9700003</v>
      </c>
      <c r="K28" s="493">
        <f t="shared" si="9"/>
        <v>113.17599093977356</v>
      </c>
      <c r="L28" s="493">
        <f t="shared" si="10"/>
        <v>49.928964944879837</v>
      </c>
    </row>
    <row r="29" spans="1:15" s="121" customFormat="1">
      <c r="A29" s="195">
        <v>7</v>
      </c>
      <c r="B29" s="195"/>
      <c r="C29" s="195"/>
      <c r="D29" s="195"/>
      <c r="E29" s="16" t="s">
        <v>306</v>
      </c>
      <c r="F29" s="143">
        <f>F30</f>
        <v>8270749.1699999999</v>
      </c>
      <c r="G29" s="120">
        <f t="shared" ref="G29:J30" si="11">G30</f>
        <v>1097717.0575353373</v>
      </c>
      <c r="H29" s="120">
        <f t="shared" si="11"/>
        <v>1600000</v>
      </c>
      <c r="I29" s="120">
        <f t="shared" si="11"/>
        <v>1600000</v>
      </c>
      <c r="J29" s="120">
        <f t="shared" si="11"/>
        <v>520429.38</v>
      </c>
      <c r="K29" s="156">
        <f t="shared" si="1"/>
        <v>47.410156964172579</v>
      </c>
      <c r="L29" s="156">
        <f t="shared" si="3"/>
        <v>32.526836250000002</v>
      </c>
    </row>
    <row r="30" spans="1:15" s="121" customFormat="1">
      <c r="A30" s="195"/>
      <c r="B30" s="195">
        <v>72</v>
      </c>
      <c r="C30" s="195"/>
      <c r="D30" s="195"/>
      <c r="E30" s="205" t="s">
        <v>307</v>
      </c>
      <c r="F30" s="143">
        <f>F31</f>
        <v>8270749.1699999999</v>
      </c>
      <c r="G30" s="120">
        <f t="shared" si="11"/>
        <v>1097717.0575353373</v>
      </c>
      <c r="H30" s="120">
        <f t="shared" si="11"/>
        <v>1600000</v>
      </c>
      <c r="I30" s="120">
        <f t="shared" si="11"/>
        <v>1600000</v>
      </c>
      <c r="J30" s="120">
        <f t="shared" si="11"/>
        <v>520429.38</v>
      </c>
      <c r="K30" s="156">
        <f t="shared" si="1"/>
        <v>47.410156964172579</v>
      </c>
      <c r="L30" s="156">
        <f t="shared" si="3"/>
        <v>32.526836250000002</v>
      </c>
    </row>
    <row r="31" spans="1:15" s="121" customFormat="1">
      <c r="A31" s="195"/>
      <c r="B31" s="195"/>
      <c r="C31" s="195">
        <v>721</v>
      </c>
      <c r="D31" s="195"/>
      <c r="E31" s="205" t="s">
        <v>347</v>
      </c>
      <c r="F31" s="143">
        <f>F32+F33</f>
        <v>8270749.1699999999</v>
      </c>
      <c r="G31" s="120">
        <f>G32+G33</f>
        <v>1097717.0575353373</v>
      </c>
      <c r="H31" s="120">
        <f>H32+H33</f>
        <v>1600000</v>
      </c>
      <c r="I31" s="120">
        <f>I32+I33</f>
        <v>1600000</v>
      </c>
      <c r="J31" s="120">
        <f>J32+J33</f>
        <v>520429.38</v>
      </c>
      <c r="K31" s="156">
        <f t="shared" si="1"/>
        <v>47.410156964172579</v>
      </c>
      <c r="L31" s="156">
        <f t="shared" si="3"/>
        <v>32.526836250000002</v>
      </c>
    </row>
    <row r="32" spans="1:15" s="124" customFormat="1">
      <c r="A32" s="194"/>
      <c r="B32" s="194"/>
      <c r="C32" s="194"/>
      <c r="D32" s="194">
        <v>7211</v>
      </c>
      <c r="E32" s="25" t="s">
        <v>348</v>
      </c>
      <c r="F32" s="122">
        <f>'PRIHODI - ne traži se'!D23</f>
        <v>8270749.1699999999</v>
      </c>
      <c r="G32" s="123">
        <f>'PRIHODI - ne traži se'!E23</f>
        <v>1097717.0575353373</v>
      </c>
      <c r="H32" s="123">
        <f>'PRIHODI - ne traži se'!F23</f>
        <v>1500000</v>
      </c>
      <c r="I32" s="123">
        <f>'PRIHODI - ne traži se'!G23</f>
        <v>1500000</v>
      </c>
      <c r="J32" s="123">
        <f>'PRIHODI - ne traži se'!H23</f>
        <v>520429.38</v>
      </c>
      <c r="K32" s="157">
        <f t="shared" si="1"/>
        <v>47.410156964172579</v>
      </c>
      <c r="L32" s="157">
        <f t="shared" si="3"/>
        <v>34.695292000000002</v>
      </c>
      <c r="O32" s="231"/>
    </row>
    <row r="33" spans="1:16" s="124" customFormat="1">
      <c r="A33" s="194"/>
      <c r="B33" s="194"/>
      <c r="C33" s="194"/>
      <c r="D33" s="194">
        <v>7212</v>
      </c>
      <c r="E33" s="25" t="s">
        <v>153</v>
      </c>
      <c r="F33" s="122">
        <f>'PRIHODI - ne traži se'!D24</f>
        <v>0</v>
      </c>
      <c r="G33" s="123">
        <f>'PRIHODI - ne traži se'!E24</f>
        <v>0</v>
      </c>
      <c r="H33" s="123">
        <f>'PRIHODI - ne traži se'!F24</f>
        <v>100000</v>
      </c>
      <c r="I33" s="123">
        <f>'PRIHODI - ne traži se'!G24</f>
        <v>100000</v>
      </c>
      <c r="J33" s="123">
        <f>'PRIHODI - ne traži se'!H24</f>
        <v>0</v>
      </c>
      <c r="K33" s="157">
        <f t="shared" si="1"/>
        <v>0</v>
      </c>
      <c r="L33" s="157">
        <f t="shared" si="3"/>
        <v>0</v>
      </c>
    </row>
    <row r="34" spans="1:16" s="124" customFormat="1">
      <c r="A34" s="206"/>
      <c r="B34" s="206"/>
      <c r="C34" s="206"/>
      <c r="D34" s="206"/>
      <c r="E34" s="224"/>
      <c r="F34" s="209"/>
      <c r="G34" s="209"/>
      <c r="H34" s="209"/>
      <c r="I34" s="209"/>
      <c r="J34" s="209"/>
      <c r="K34" s="210"/>
      <c r="L34" s="211"/>
    </row>
    <row r="35" spans="1:16" s="124" customFormat="1">
      <c r="A35" s="238"/>
      <c r="B35" s="238"/>
      <c r="C35" s="304"/>
      <c r="D35" s="238"/>
      <c r="E35" s="238"/>
      <c r="F35" s="238"/>
      <c r="G35" s="301"/>
      <c r="H35" s="301"/>
      <c r="I35" s="301"/>
      <c r="J35" s="301"/>
      <c r="L35" s="234"/>
    </row>
    <row r="36" spans="1:16" s="124" customFormat="1" ht="35.25" customHeight="1">
      <c r="A36" s="462" t="s">
        <v>377</v>
      </c>
      <c r="B36" s="463"/>
      <c r="C36" s="463"/>
      <c r="D36" s="463"/>
      <c r="E36" s="466"/>
      <c r="F36" s="248" t="s">
        <v>411</v>
      </c>
      <c r="G36" s="248" t="str">
        <f>G7</f>
        <v xml:space="preserve">OSTVARENJE/ IZVRŠENJE 
1.-6.2022. </v>
      </c>
      <c r="H36" s="248" t="str">
        <f>H7</f>
        <v>REBALANS 2023.</v>
      </c>
      <c r="I36" s="248" t="str">
        <f>I7</f>
        <v>TEKUĆI PLAN 2023.</v>
      </c>
      <c r="J36" s="248" t="str">
        <f>J7</f>
        <v xml:space="preserve">OSTVARENJE/ IZVRŠENJE 
1.-6.2023. </v>
      </c>
      <c r="K36" s="248" t="str">
        <f>K7</f>
        <v>INDEKS</v>
      </c>
      <c r="L36" s="248" t="str">
        <f>L7</f>
        <v>INDEKS</v>
      </c>
    </row>
    <row r="37" spans="1:16" s="124" customFormat="1" ht="15" customHeight="1">
      <c r="A37" s="464">
        <f>A8</f>
        <v>1</v>
      </c>
      <c r="B37" s="465"/>
      <c r="C37" s="465"/>
      <c r="D37" s="465"/>
      <c r="E37" s="467"/>
      <c r="F37" s="260">
        <v>1</v>
      </c>
      <c r="G37" s="260">
        <f>G8</f>
        <v>2</v>
      </c>
      <c r="H37" s="260">
        <f>H8</f>
        <v>3</v>
      </c>
      <c r="I37" s="260"/>
      <c r="J37" s="260">
        <f>J8</f>
        <v>4</v>
      </c>
      <c r="K37" s="260" t="str">
        <f>K8</f>
        <v>5=4/2*100</v>
      </c>
      <c r="L37" s="260" t="str">
        <f>L8</f>
        <v>6=4/3*100</v>
      </c>
    </row>
    <row r="38" spans="1:16" s="124" customFormat="1">
      <c r="A38" s="144">
        <v>3</v>
      </c>
      <c r="B38" s="144"/>
      <c r="C38" s="144"/>
      <c r="D38" s="144"/>
      <c r="E38" s="16" t="s">
        <v>311</v>
      </c>
      <c r="F38" s="130">
        <f>F39+F49+F81+F88+F93</f>
        <v>23432245143.920002</v>
      </c>
      <c r="G38" s="316">
        <f>G39+G49+G81+G88+G93</f>
        <v>3109993382.9610453</v>
      </c>
      <c r="H38" s="316">
        <f>H39+H49+H81+H88+H93</f>
        <v>7218440106</v>
      </c>
      <c r="I38" s="316">
        <f>I39+I49+I81+I88+I93</f>
        <v>7218440106</v>
      </c>
      <c r="J38" s="316">
        <f>J39+J49+J81+J88+J93</f>
        <v>3515977308.7800002</v>
      </c>
      <c r="K38" s="160">
        <f t="shared" ref="K38:K64" si="12">IFERROR(J38/G38,0)*100</f>
        <v>113.05417329963625</v>
      </c>
      <c r="L38" s="160">
        <f>IFERROR(J38/H38,0)*100</f>
        <v>48.708270168474542</v>
      </c>
      <c r="M38" s="231">
        <f>G38+G97</f>
        <v>3114512103.5436983</v>
      </c>
      <c r="N38" s="231">
        <f>H38+H97</f>
        <v>7229385106</v>
      </c>
      <c r="O38" s="231">
        <f>I38+I97</f>
        <v>7229385106</v>
      </c>
      <c r="P38" s="231">
        <f>J38+J97</f>
        <v>3518076734.3000002</v>
      </c>
    </row>
    <row r="39" spans="1:16" s="121" customFormat="1">
      <c r="A39" s="144"/>
      <c r="B39" s="144">
        <v>31</v>
      </c>
      <c r="C39" s="144"/>
      <c r="D39" s="144"/>
      <c r="E39" s="16" t="s">
        <v>41</v>
      </c>
      <c r="F39" s="130">
        <f>F40+F44+F46</f>
        <v>168734244.53</v>
      </c>
      <c r="G39" s="316">
        <f>G40+G44+G46</f>
        <v>22394882.809741847</v>
      </c>
      <c r="H39" s="316">
        <f>H40+H44+H46</f>
        <v>53838150</v>
      </c>
      <c r="I39" s="316">
        <f>I40+I44+I46</f>
        <v>53838150</v>
      </c>
      <c r="J39" s="316">
        <f>J40+J44+J46</f>
        <v>26730741.990000002</v>
      </c>
      <c r="K39" s="160">
        <f t="shared" si="12"/>
        <v>119.36093712610116</v>
      </c>
      <c r="L39" s="160">
        <f t="shared" ref="L39:L102" si="13">IFERROR(J39/H39,0)*100</f>
        <v>49.650186698465681</v>
      </c>
      <c r="M39" s="341">
        <f>M38-G88</f>
        <v>35569955.827194691</v>
      </c>
      <c r="N39" s="341">
        <f>N38-H88</f>
        <v>88816903</v>
      </c>
      <c r="O39" s="341">
        <f>O38-I88</f>
        <v>88816903</v>
      </c>
      <c r="P39" s="341">
        <f>P38-J88</f>
        <v>38009361.989999771</v>
      </c>
    </row>
    <row r="40" spans="1:16" s="121" customFormat="1">
      <c r="A40" s="144"/>
      <c r="B40" s="144"/>
      <c r="C40" s="144">
        <v>311</v>
      </c>
      <c r="D40" s="144"/>
      <c r="E40" s="16" t="s">
        <v>43</v>
      </c>
      <c r="F40" s="130">
        <f>F41+F42+F43</f>
        <v>140464038.41999999</v>
      </c>
      <c r="G40" s="316">
        <f>G41+G42+G43</f>
        <v>18642781.660362326</v>
      </c>
      <c r="H40" s="316">
        <f>H41+H42+H43</f>
        <v>44633050</v>
      </c>
      <c r="I40" s="316">
        <f>I41+I42+I43</f>
        <v>44633050</v>
      </c>
      <c r="J40" s="316">
        <f>J41+J42+J43</f>
        <v>22186111.060000002</v>
      </c>
      <c r="K40" s="160">
        <f t="shared" si="12"/>
        <v>119.00644155035826</v>
      </c>
      <c r="L40" s="160">
        <f t="shared" si="13"/>
        <v>49.707808585790133</v>
      </c>
    </row>
    <row r="41" spans="1:16" s="124" customFormat="1">
      <c r="A41" s="144"/>
      <c r="B41" s="192"/>
      <c r="C41" s="192"/>
      <c r="D41" s="192">
        <v>3111</v>
      </c>
      <c r="E41" s="43" t="s">
        <v>45</v>
      </c>
      <c r="F41" s="131">
        <f>'POSEBNI DIO'!C49+'POSEBNI DIO'!C162+'POSEBNI DIO'!C186+'POSEBNI DIO'!C226+'POSEBNI DIO'!C238</f>
        <v>140301710.34999999</v>
      </c>
      <c r="G41" s="317">
        <f>'POSEBNI DIO'!D49+'POSEBNI DIO'!D162+'POSEBNI DIO'!D186+'POSEBNI DIO'!D226+'POSEBNI DIO'!D238</f>
        <v>18621237.023027401</v>
      </c>
      <c r="H41" s="317">
        <f>'POSEBNI DIO'!E49+'POSEBNI DIO'!E162+'POSEBNI DIO'!E186+'POSEBNI DIO'!E226+'POSEBNI DIO'!E238</f>
        <v>43718050</v>
      </c>
      <c r="I41" s="317">
        <f>'POSEBNI DIO'!F49+'POSEBNI DIO'!F162+'POSEBNI DIO'!F186+'POSEBNI DIO'!F226+'POSEBNI DIO'!F238</f>
        <v>43718050</v>
      </c>
      <c r="J41" s="317">
        <f>'POSEBNI DIO'!G49+'POSEBNI DIO'!G162+'POSEBNI DIO'!G186+'POSEBNI DIO'!G226+'POSEBNI DIO'!G238</f>
        <v>21305195.710000001</v>
      </c>
      <c r="K41" s="161">
        <f t="shared" si="12"/>
        <v>114.41342851526761</v>
      </c>
      <c r="L41" s="161">
        <f t="shared" si="13"/>
        <v>48.733179338968689</v>
      </c>
    </row>
    <row r="42" spans="1:16" s="124" customFormat="1">
      <c r="A42" s="194"/>
      <c r="B42" s="194"/>
      <c r="C42" s="194"/>
      <c r="D42" s="194">
        <v>3112</v>
      </c>
      <c r="E42" s="220" t="s">
        <v>185</v>
      </c>
      <c r="F42" s="131">
        <f>'POSEBNI DIO'!C120</f>
        <v>52496.480000000003</v>
      </c>
      <c r="G42" s="317">
        <f>'POSEBNI DIO'!D120</f>
        <v>6967.4802574822479</v>
      </c>
      <c r="H42" s="317">
        <f>'POSEBNI DIO'!E120</f>
        <v>15000</v>
      </c>
      <c r="I42" s="317">
        <f>'POSEBNI DIO'!F120</f>
        <v>15000</v>
      </c>
      <c r="J42" s="317">
        <f>'POSEBNI DIO'!G120</f>
        <v>5904.53</v>
      </c>
      <c r="K42" s="161">
        <f t="shared" si="12"/>
        <v>84.744122434494656</v>
      </c>
      <c r="L42" s="161">
        <f t="shared" si="13"/>
        <v>39.363533333333336</v>
      </c>
      <c r="P42" s="340">
        <f>P39-M39</f>
        <v>2439406.1628050804</v>
      </c>
    </row>
    <row r="43" spans="1:16" s="124" customFormat="1">
      <c r="A43" s="194"/>
      <c r="B43" s="194"/>
      <c r="C43" s="194"/>
      <c r="D43" s="194">
        <v>3113</v>
      </c>
      <c r="E43" s="220" t="s">
        <v>72</v>
      </c>
      <c r="F43" s="131">
        <f>'POSEBNI DIO'!C50</f>
        <v>109831.59</v>
      </c>
      <c r="G43" s="317">
        <f>'POSEBNI DIO'!D50</f>
        <v>14577.157077443757</v>
      </c>
      <c r="H43" s="317">
        <f>'POSEBNI DIO'!E50</f>
        <v>900000</v>
      </c>
      <c r="I43" s="317">
        <f>'POSEBNI DIO'!F50</f>
        <v>900000</v>
      </c>
      <c r="J43" s="317">
        <f>'POSEBNI DIO'!G50</f>
        <v>875010.82</v>
      </c>
      <c r="K43" s="161">
        <f t="shared" si="12"/>
        <v>6002.6163905029516</v>
      </c>
      <c r="L43" s="161">
        <f t="shared" si="13"/>
        <v>97.223424444444433</v>
      </c>
      <c r="P43" s="340">
        <f>J39-G39</f>
        <v>4335859.1802581549</v>
      </c>
    </row>
    <row r="44" spans="1:16" s="121" customFormat="1">
      <c r="A44" s="195"/>
      <c r="B44" s="195"/>
      <c r="C44" s="195">
        <v>312</v>
      </c>
      <c r="D44" s="195"/>
      <c r="E44" s="219" t="s">
        <v>74</v>
      </c>
      <c r="F44" s="130">
        <f>F45</f>
        <v>6570546.5499999998</v>
      </c>
      <c r="G44" s="316">
        <f t="shared" ref="G44:J44" si="14">G45</f>
        <v>872061.39093503216</v>
      </c>
      <c r="H44" s="316">
        <f t="shared" si="14"/>
        <v>2049000</v>
      </c>
      <c r="I44" s="316">
        <f t="shared" si="14"/>
        <v>2049000</v>
      </c>
      <c r="J44" s="316">
        <f t="shared" si="14"/>
        <v>1107899</v>
      </c>
      <c r="K44" s="160">
        <f t="shared" si="12"/>
        <v>127.04369342760383</v>
      </c>
      <c r="L44" s="160">
        <f t="shared" si="13"/>
        <v>54.070229380185452</v>
      </c>
    </row>
    <row r="45" spans="1:16" s="124" customFormat="1">
      <c r="A45" s="194"/>
      <c r="B45" s="194"/>
      <c r="C45" s="194"/>
      <c r="D45" s="194">
        <v>3121</v>
      </c>
      <c r="E45" s="220" t="s">
        <v>74</v>
      </c>
      <c r="F45" s="131">
        <f>'POSEBNI DIO'!C52</f>
        <v>6570546.5499999998</v>
      </c>
      <c r="G45" s="317">
        <f>'POSEBNI DIO'!D52</f>
        <v>872061.39093503216</v>
      </c>
      <c r="H45" s="317">
        <f>'POSEBNI DIO'!E52</f>
        <v>2049000</v>
      </c>
      <c r="I45" s="317">
        <f>'POSEBNI DIO'!F52</f>
        <v>2049000</v>
      </c>
      <c r="J45" s="317">
        <f>'POSEBNI DIO'!G52</f>
        <v>1107899</v>
      </c>
      <c r="K45" s="161">
        <f t="shared" si="12"/>
        <v>127.04369342760383</v>
      </c>
      <c r="L45" s="161">
        <f t="shared" si="13"/>
        <v>54.070229380185452</v>
      </c>
    </row>
    <row r="46" spans="1:16" s="121" customFormat="1">
      <c r="A46" s="195"/>
      <c r="B46" s="195"/>
      <c r="C46" s="195">
        <v>313</v>
      </c>
      <c r="D46" s="195"/>
      <c r="E46" s="219" t="s">
        <v>77</v>
      </c>
      <c r="F46" s="130">
        <f>F47+F48</f>
        <v>21699659.559999999</v>
      </c>
      <c r="G46" s="316">
        <f>G47+G48</f>
        <v>2880039.758444488</v>
      </c>
      <c r="H46" s="316">
        <f>H47+H48</f>
        <v>7156100</v>
      </c>
      <c r="I46" s="316">
        <f>I47+I48</f>
        <v>7156100</v>
      </c>
      <c r="J46" s="316">
        <f>J47+J48</f>
        <v>3436731.93</v>
      </c>
      <c r="K46" s="160">
        <f t="shared" si="12"/>
        <v>119.32932244852697</v>
      </c>
      <c r="L46" s="160">
        <f t="shared" si="13"/>
        <v>48.025208283841756</v>
      </c>
    </row>
    <row r="47" spans="1:16" s="124" customFormat="1" ht="13.5" customHeight="1">
      <c r="A47" s="194"/>
      <c r="B47" s="194"/>
      <c r="C47" s="194"/>
      <c r="D47" s="194">
        <v>3132</v>
      </c>
      <c r="E47" s="220" t="s">
        <v>79</v>
      </c>
      <c r="F47" s="131">
        <f>'POSEBNI DIO'!C54+'POSEBNI DIO'!C122+'POSEBNI DIO'!C164+'POSEBNI DIO'!C188+'POSEBNI DIO'!C228+'POSEBNI DIO'!C240</f>
        <v>21673756.93</v>
      </c>
      <c r="G47" s="317">
        <f>'POSEBNI DIO'!D54+'POSEBNI DIO'!D122+'POSEBNI DIO'!D164+'POSEBNI DIO'!D188+'POSEBNI DIO'!D228+'POSEBNI DIO'!D240</f>
        <v>2876601.8886455633</v>
      </c>
      <c r="H47" s="317">
        <f>'POSEBNI DIO'!E54+'POSEBNI DIO'!E122+'POSEBNI DIO'!E164+'POSEBNI DIO'!E188+'POSEBNI DIO'!E228+'POSEBNI DIO'!E240</f>
        <v>7152100</v>
      </c>
      <c r="I47" s="317">
        <f>'POSEBNI DIO'!F54+'POSEBNI DIO'!F122+'POSEBNI DIO'!F164+'POSEBNI DIO'!F188+'POSEBNI DIO'!F228+'POSEBNI DIO'!F240</f>
        <v>7152100</v>
      </c>
      <c r="J47" s="317">
        <f>'POSEBNI DIO'!G54+'POSEBNI DIO'!G122+'POSEBNI DIO'!G164+'POSEBNI DIO'!G188+'POSEBNI DIO'!G228+'POSEBNI DIO'!G240</f>
        <v>3435888.06</v>
      </c>
      <c r="K47" s="161">
        <f t="shared" si="12"/>
        <v>119.44259904584067</v>
      </c>
      <c r="L47" s="161">
        <f t="shared" si="13"/>
        <v>48.040268732260458</v>
      </c>
    </row>
    <row r="48" spans="1:16" s="124" customFormat="1">
      <c r="A48" s="194"/>
      <c r="B48" s="194"/>
      <c r="C48" s="194"/>
      <c r="D48" s="194">
        <v>3133</v>
      </c>
      <c r="E48" s="220" t="s">
        <v>173</v>
      </c>
      <c r="F48" s="131">
        <f>'POSEBNI DIO'!C55</f>
        <v>25902.63</v>
      </c>
      <c r="G48" s="317">
        <f>'POSEBNI DIO'!D55</f>
        <v>3437.8697989249454</v>
      </c>
      <c r="H48" s="317">
        <f>'POSEBNI DIO'!E55</f>
        <v>4000</v>
      </c>
      <c r="I48" s="317">
        <f>'POSEBNI DIO'!F55</f>
        <v>4000</v>
      </c>
      <c r="J48" s="317">
        <f>'POSEBNI DIO'!G55</f>
        <v>843.87</v>
      </c>
      <c r="K48" s="161">
        <f t="shared" si="12"/>
        <v>24.546304815379749</v>
      </c>
      <c r="L48" s="161">
        <f t="shared" si="13"/>
        <v>21.09675</v>
      </c>
    </row>
    <row r="49" spans="1:15" s="121" customFormat="1">
      <c r="A49" s="195"/>
      <c r="B49" s="144">
        <v>32</v>
      </c>
      <c r="C49" s="144"/>
      <c r="D49" s="144"/>
      <c r="E49" s="16" t="s">
        <v>5</v>
      </c>
      <c r="F49" s="130">
        <f>F50+F55+F61+F71+F73</f>
        <v>55323923.859999992</v>
      </c>
      <c r="G49" s="316">
        <f>G50+G55+G61+G71+G73</f>
        <v>7342746.5472161379</v>
      </c>
      <c r="H49" s="316">
        <f>H50+H55+H61+H71+H73</f>
        <v>21396753</v>
      </c>
      <c r="I49" s="316">
        <f>I50+I55+I61+I71+I73</f>
        <v>21396753</v>
      </c>
      <c r="J49" s="316">
        <f>J50+J55+J61+J71+J73</f>
        <v>7825908.4799999995</v>
      </c>
      <c r="K49" s="156">
        <f t="shared" si="12"/>
        <v>106.58012542959206</v>
      </c>
      <c r="L49" s="156">
        <f t="shared" si="13"/>
        <v>36.575215314211455</v>
      </c>
      <c r="N49" s="340"/>
    </row>
    <row r="50" spans="1:15" s="121" customFormat="1">
      <c r="A50" s="195"/>
      <c r="B50" s="144"/>
      <c r="C50" s="144">
        <v>321</v>
      </c>
      <c r="D50" s="144"/>
      <c r="E50" s="16" t="s">
        <v>60</v>
      </c>
      <c r="F50" s="130">
        <f>F51+F52+F53+F54</f>
        <v>4918634.6000000006</v>
      </c>
      <c r="G50" s="316">
        <f>G51+G52+G53+G54</f>
        <v>652814.99767735077</v>
      </c>
      <c r="H50" s="316">
        <f>H51+H52+H53+H54</f>
        <v>1795700</v>
      </c>
      <c r="I50" s="316">
        <f>I51+I52+I53+I54</f>
        <v>1795700</v>
      </c>
      <c r="J50" s="316">
        <f>J51+J52+J53+J54</f>
        <v>763070.69</v>
      </c>
      <c r="K50" s="156">
        <f t="shared" si="12"/>
        <v>116.88927072982816</v>
      </c>
      <c r="L50" s="156">
        <f t="shared" si="13"/>
        <v>42.494330344712367</v>
      </c>
      <c r="N50" s="340"/>
      <c r="O50" s="341"/>
    </row>
    <row r="51" spans="1:15" s="124" customFormat="1">
      <c r="A51" s="194"/>
      <c r="B51" s="192"/>
      <c r="C51" s="192"/>
      <c r="D51" s="192">
        <v>3211</v>
      </c>
      <c r="E51" s="43" t="s">
        <v>62</v>
      </c>
      <c r="F51" s="131">
        <f>'POSEBNI DIO'!C58+'POSEBNI DIO'!C129+'POSEBNI DIO'!C167+'POSEBNI DIO'!C191+'POSEBNI DIO'!C211</f>
        <v>171233.91</v>
      </c>
      <c r="G51" s="317">
        <f>'POSEBNI DIO'!D58+'POSEBNI DIO'!D129+'POSEBNI DIO'!D167+'POSEBNI DIO'!D191+'POSEBNI DIO'!D211</f>
        <v>22726.645431017321</v>
      </c>
      <c r="H51" s="317">
        <f>'POSEBNI DIO'!E58+'POSEBNI DIO'!E129+'POSEBNI DIO'!E167+'POSEBNI DIO'!E191+'POSEBNI DIO'!E211</f>
        <v>95600</v>
      </c>
      <c r="I51" s="317">
        <f>'POSEBNI DIO'!F58+'POSEBNI DIO'!F129+'POSEBNI DIO'!F167+'POSEBNI DIO'!F191+'POSEBNI DIO'!F211</f>
        <v>95600</v>
      </c>
      <c r="J51" s="317">
        <f>'POSEBNI DIO'!G58+'POSEBNI DIO'!G129+'POSEBNI DIO'!G167+'POSEBNI DIO'!G191+'POSEBNI DIO'!G211</f>
        <v>39388.71</v>
      </c>
      <c r="K51" s="157">
        <f t="shared" si="12"/>
        <v>173.31510767639423</v>
      </c>
      <c r="L51" s="157">
        <f t="shared" si="13"/>
        <v>41.20157949790795</v>
      </c>
      <c r="N51" s="340"/>
    </row>
    <row r="52" spans="1:15" s="124" customFormat="1">
      <c r="A52" s="194"/>
      <c r="B52" s="194"/>
      <c r="C52" s="194"/>
      <c r="D52" s="194">
        <v>3212</v>
      </c>
      <c r="E52" s="25" t="s">
        <v>81</v>
      </c>
      <c r="F52" s="131">
        <f>'POSEBNI DIO'!C59+'POSEBNI DIO'!C168+'POSEBNI DIO'!C192</f>
        <v>4558497.9800000004</v>
      </c>
      <c r="G52" s="317">
        <f>'POSEBNI DIO'!D59+'POSEBNI DIO'!D168+'POSEBNI DIO'!D192</f>
        <v>605016.65405799984</v>
      </c>
      <c r="H52" s="317">
        <f>'POSEBNI DIO'!E59+'POSEBNI DIO'!E168+'POSEBNI DIO'!E192</f>
        <v>1300000</v>
      </c>
      <c r="I52" s="317">
        <f>'POSEBNI DIO'!F59+'POSEBNI DIO'!F168+'POSEBNI DIO'!F192</f>
        <v>1300000</v>
      </c>
      <c r="J52" s="317">
        <f>'POSEBNI DIO'!G59+'POSEBNI DIO'!G168+'POSEBNI DIO'!G192</f>
        <v>674103.6</v>
      </c>
      <c r="K52" s="157">
        <f t="shared" si="12"/>
        <v>111.41901557231797</v>
      </c>
      <c r="L52" s="157">
        <f t="shared" si="13"/>
        <v>51.854123076923074</v>
      </c>
      <c r="N52" s="340"/>
    </row>
    <row r="53" spans="1:15" s="124" customFormat="1">
      <c r="A53" s="194"/>
      <c r="B53" s="194"/>
      <c r="C53" s="194"/>
      <c r="D53" s="194">
        <v>3213</v>
      </c>
      <c r="E53" s="25" t="s">
        <v>64</v>
      </c>
      <c r="F53" s="131">
        <f>'POSEBNI DIO'!C60+'POSEBNI DIO'!C169+'POSEBNI DIO'!C193+'POSEBNI DIO'!C212+'POSEBNI DIO'!C231+'POSEBNI DIO'!C243</f>
        <v>174868.75</v>
      </c>
      <c r="G53" s="317">
        <f>'POSEBNI DIO'!D60+'POSEBNI DIO'!D169+'POSEBNI DIO'!D193+'POSEBNI DIO'!D212+'POSEBNI DIO'!D231+'POSEBNI DIO'!D243</f>
        <v>23209.071603955137</v>
      </c>
      <c r="H53" s="317">
        <f>'POSEBNI DIO'!E60+'POSEBNI DIO'!E169+'POSEBNI DIO'!E193+'POSEBNI DIO'!E212+'POSEBNI DIO'!E231+'POSEBNI DIO'!E243</f>
        <v>393100</v>
      </c>
      <c r="I53" s="317">
        <f>'POSEBNI DIO'!F60+'POSEBNI DIO'!F169+'POSEBNI DIO'!F193+'POSEBNI DIO'!F212+'POSEBNI DIO'!F231+'POSEBNI DIO'!F243</f>
        <v>393100</v>
      </c>
      <c r="J53" s="317">
        <f>'POSEBNI DIO'!G60+'POSEBNI DIO'!G169+'POSEBNI DIO'!G193+'POSEBNI DIO'!G212+'POSEBNI DIO'!G231+'POSEBNI DIO'!G243</f>
        <v>46088.5</v>
      </c>
      <c r="K53" s="157">
        <f t="shared" si="12"/>
        <v>198.57967947389113</v>
      </c>
      <c r="L53" s="157">
        <f t="shared" si="13"/>
        <v>11.724370389213941</v>
      </c>
      <c r="N53" s="340"/>
    </row>
    <row r="54" spans="1:15" s="124" customFormat="1">
      <c r="A54" s="194"/>
      <c r="B54" s="194"/>
      <c r="C54" s="194"/>
      <c r="D54" s="194">
        <v>3214</v>
      </c>
      <c r="E54" s="25" t="s">
        <v>119</v>
      </c>
      <c r="F54" s="131">
        <f>'POSEBNI DIO'!C61</f>
        <v>14033.96</v>
      </c>
      <c r="G54" s="317">
        <f>'POSEBNI DIO'!D61</f>
        <v>1862.6265843785252</v>
      </c>
      <c r="H54" s="317">
        <f>'POSEBNI DIO'!E61</f>
        <v>7000</v>
      </c>
      <c r="I54" s="317">
        <f>'POSEBNI DIO'!F61</f>
        <v>7000</v>
      </c>
      <c r="J54" s="317">
        <f>'POSEBNI DIO'!G61</f>
        <v>3489.88</v>
      </c>
      <c r="K54" s="157">
        <f t="shared" si="12"/>
        <v>187.36337327454265</v>
      </c>
      <c r="L54" s="157">
        <f t="shared" si="13"/>
        <v>49.855428571428575</v>
      </c>
      <c r="N54" s="340"/>
    </row>
    <row r="55" spans="1:15" s="121" customFormat="1">
      <c r="A55" s="195"/>
      <c r="B55" s="195"/>
      <c r="C55" s="195">
        <v>322</v>
      </c>
      <c r="D55" s="195"/>
      <c r="E55" s="205" t="s">
        <v>83</v>
      </c>
      <c r="F55" s="130">
        <f>F56+F57+F58+F59+F60</f>
        <v>8265060.5499999998</v>
      </c>
      <c r="G55" s="316">
        <f>G56+G57+G58+G59+G60</f>
        <v>1096962.0479129339</v>
      </c>
      <c r="H55" s="316">
        <f>H56+H57+H58+H59+H60</f>
        <v>2772000</v>
      </c>
      <c r="I55" s="316">
        <f>I56+I57+I58+I59+I60</f>
        <v>2772000</v>
      </c>
      <c r="J55" s="316">
        <f>J56+J57+J58+J59+J60</f>
        <v>984806.09</v>
      </c>
      <c r="K55" s="156">
        <f t="shared" si="12"/>
        <v>89.77576679828438</v>
      </c>
      <c r="L55" s="156">
        <f t="shared" si="13"/>
        <v>35.52691522366522</v>
      </c>
      <c r="N55" s="340"/>
    </row>
    <row r="56" spans="1:15" s="124" customFormat="1">
      <c r="A56" s="194"/>
      <c r="B56" s="194"/>
      <c r="C56" s="194"/>
      <c r="D56" s="194">
        <v>3221</v>
      </c>
      <c r="E56" s="25" t="s">
        <v>85</v>
      </c>
      <c r="F56" s="131">
        <f>'POSEBNI DIO'!C63</f>
        <v>1401076.11</v>
      </c>
      <c r="G56" s="317">
        <f>'POSEBNI DIO'!D63</f>
        <v>185954.75612183954</v>
      </c>
      <c r="H56" s="317">
        <f>'POSEBNI DIO'!E63</f>
        <v>800000</v>
      </c>
      <c r="I56" s="317">
        <f>'POSEBNI DIO'!F63</f>
        <v>800000</v>
      </c>
      <c r="J56" s="317">
        <f>'POSEBNI DIO'!G63</f>
        <v>303991.81</v>
      </c>
      <c r="K56" s="157">
        <f t="shared" si="12"/>
        <v>163.47622203371949</v>
      </c>
      <c r="L56" s="157">
        <f t="shared" si="13"/>
        <v>37.998976249999998</v>
      </c>
      <c r="N56" s="340"/>
    </row>
    <row r="57" spans="1:15" s="124" customFormat="1">
      <c r="A57" s="194"/>
      <c r="B57" s="194"/>
      <c r="C57" s="194"/>
      <c r="D57" s="194">
        <v>3223</v>
      </c>
      <c r="E57" s="25" t="s">
        <v>87</v>
      </c>
      <c r="F57" s="131">
        <f>'POSEBNI DIO'!C64</f>
        <v>6696842.54</v>
      </c>
      <c r="G57" s="317">
        <f>'POSEBNI DIO'!D64</f>
        <v>888823.74941933772</v>
      </c>
      <c r="H57" s="317">
        <f>'POSEBNI DIO'!E64</f>
        <v>1900000</v>
      </c>
      <c r="I57" s="317">
        <f>'POSEBNI DIO'!F64</f>
        <v>1900000</v>
      </c>
      <c r="J57" s="317">
        <f>'POSEBNI DIO'!G64</f>
        <v>663784.73</v>
      </c>
      <c r="K57" s="157">
        <f t="shared" si="12"/>
        <v>74.681254909496502</v>
      </c>
      <c r="L57" s="157">
        <f t="shared" si="13"/>
        <v>34.936038421052629</v>
      </c>
      <c r="N57" s="340"/>
    </row>
    <row r="58" spans="1:15" s="124" customFormat="1">
      <c r="A58" s="194"/>
      <c r="B58" s="194"/>
      <c r="C58" s="194"/>
      <c r="D58" s="194">
        <v>3224</v>
      </c>
      <c r="E58" s="25" t="s">
        <v>121</v>
      </c>
      <c r="F58" s="131">
        <f>'POSEBNI DIO'!C65</f>
        <v>154232.1</v>
      </c>
      <c r="G58" s="317">
        <f>'POSEBNI DIO'!D65</f>
        <v>20470.117459685447</v>
      </c>
      <c r="H58" s="317">
        <f>'POSEBNI DIO'!E65</f>
        <v>50000</v>
      </c>
      <c r="I58" s="317">
        <f>'POSEBNI DIO'!F65</f>
        <v>50000</v>
      </c>
      <c r="J58" s="317">
        <f>'POSEBNI DIO'!G65</f>
        <v>13427.62</v>
      </c>
      <c r="K58" s="157">
        <f t="shared" si="12"/>
        <v>65.596203961432153</v>
      </c>
      <c r="L58" s="157">
        <f t="shared" si="13"/>
        <v>26.855240000000002</v>
      </c>
      <c r="N58" s="340"/>
    </row>
    <row r="59" spans="1:15" s="124" customFormat="1">
      <c r="A59" s="194"/>
      <c r="B59" s="194"/>
      <c r="C59" s="194"/>
      <c r="D59" s="194">
        <v>3225</v>
      </c>
      <c r="E59" s="25" t="s">
        <v>89</v>
      </c>
      <c r="F59" s="131">
        <f>'POSEBNI DIO'!C66</f>
        <v>9427.2999999999993</v>
      </c>
      <c r="G59" s="317">
        <f>'POSEBNI DIO'!D66</f>
        <v>1251.217731767204</v>
      </c>
      <c r="H59" s="317">
        <f>'POSEBNI DIO'!E66</f>
        <v>15000</v>
      </c>
      <c r="I59" s="317">
        <f>'POSEBNI DIO'!F66</f>
        <v>15000</v>
      </c>
      <c r="J59" s="317">
        <f>'POSEBNI DIO'!G66</f>
        <v>2073.69</v>
      </c>
      <c r="K59" s="157">
        <f t="shared" si="12"/>
        <v>165.73374460343896</v>
      </c>
      <c r="L59" s="157">
        <f t="shared" si="13"/>
        <v>13.8246</v>
      </c>
      <c r="N59" s="340"/>
    </row>
    <row r="60" spans="1:15" s="124" customFormat="1">
      <c r="A60" s="194"/>
      <c r="B60" s="194"/>
      <c r="C60" s="194"/>
      <c r="D60" s="194">
        <v>3227</v>
      </c>
      <c r="E60" s="25" t="s">
        <v>123</v>
      </c>
      <c r="F60" s="131">
        <f>'POSEBNI DIO'!C67</f>
        <v>3482.5</v>
      </c>
      <c r="G60" s="317">
        <f>'POSEBNI DIO'!D67</f>
        <v>462.20718030393522</v>
      </c>
      <c r="H60" s="317">
        <f>'POSEBNI DIO'!E67</f>
        <v>7000</v>
      </c>
      <c r="I60" s="317">
        <f>'POSEBNI DIO'!F67</f>
        <v>7000</v>
      </c>
      <c r="J60" s="317">
        <f>'POSEBNI DIO'!G67</f>
        <v>1528.24</v>
      </c>
      <c r="K60" s="157">
        <f t="shared" si="12"/>
        <v>330.63960603015079</v>
      </c>
      <c r="L60" s="157">
        <f t="shared" si="13"/>
        <v>21.832000000000001</v>
      </c>
      <c r="N60" s="340"/>
    </row>
    <row r="61" spans="1:15" s="121" customFormat="1">
      <c r="A61" s="195"/>
      <c r="B61" s="195"/>
      <c r="C61" s="195">
        <v>323</v>
      </c>
      <c r="D61" s="195"/>
      <c r="E61" s="205" t="s">
        <v>7</v>
      </c>
      <c r="F61" s="130">
        <f>F62+F63+F64+F65+F66+F67+F68+F69+F70</f>
        <v>39352375.019999996</v>
      </c>
      <c r="G61" s="316">
        <f>G62+G63+G64+G65+G66+G67+G68+G69+G70</f>
        <v>5222957.7304399749</v>
      </c>
      <c r="H61" s="316">
        <f>H62+H63+H64+H65+H66+H67+H68+H69+H70</f>
        <v>16162053</v>
      </c>
      <c r="I61" s="316">
        <f>I62+I63+I64+I65+I66+I67+I68+I69+I70</f>
        <v>16162053</v>
      </c>
      <c r="J61" s="316">
        <f>J62+J63+J64+J65+J66+J67+J68+J69+J70</f>
        <v>5709750.419999999</v>
      </c>
      <c r="K61" s="156">
        <f t="shared" si="12"/>
        <v>109.32024945794493</v>
      </c>
      <c r="L61" s="156">
        <f t="shared" si="13"/>
        <v>35.32812582658898</v>
      </c>
      <c r="N61" s="340"/>
    </row>
    <row r="62" spans="1:15" s="124" customFormat="1">
      <c r="A62" s="194"/>
      <c r="B62" s="194"/>
      <c r="C62" s="194"/>
      <c r="D62" s="194">
        <v>3231</v>
      </c>
      <c r="E62" s="25" t="s">
        <v>91</v>
      </c>
      <c r="F62" s="131">
        <f>'POSEBNI DIO'!C69</f>
        <v>4428845.7300000004</v>
      </c>
      <c r="G62" s="317">
        <f>'POSEBNI DIO'!D69</f>
        <v>587808.84332072467</v>
      </c>
      <c r="H62" s="317">
        <f>'POSEBNI DIO'!E69</f>
        <v>2400000</v>
      </c>
      <c r="I62" s="317">
        <f>'POSEBNI DIO'!F69</f>
        <v>2400000</v>
      </c>
      <c r="J62" s="317">
        <f>'POSEBNI DIO'!G69</f>
        <v>955589.36</v>
      </c>
      <c r="K62" s="157">
        <f t="shared" si="12"/>
        <v>162.56804756484485</v>
      </c>
      <c r="L62" s="157">
        <f t="shared" si="13"/>
        <v>39.816223333333333</v>
      </c>
      <c r="N62" s="340"/>
    </row>
    <row r="63" spans="1:15" s="124" customFormat="1">
      <c r="A63" s="194"/>
      <c r="B63" s="194"/>
      <c r="C63" s="194"/>
      <c r="D63" s="194">
        <v>3232</v>
      </c>
      <c r="E63" s="25" t="s">
        <v>93</v>
      </c>
      <c r="F63" s="131">
        <f>'POSEBNI DIO'!C70+'POSEBNI DIO'!C115+'POSEBNI DIO'!C143</f>
        <v>3017644.7199999997</v>
      </c>
      <c r="G63" s="317">
        <f>'POSEBNI DIO'!D70+'POSEBNI DIO'!D115+'POSEBNI DIO'!D143</f>
        <v>400510.28203596786</v>
      </c>
      <c r="H63" s="317">
        <f>'POSEBNI DIO'!E70+'POSEBNI DIO'!E115+'POSEBNI DIO'!E143</f>
        <v>1430000</v>
      </c>
      <c r="I63" s="317">
        <f>'POSEBNI DIO'!F70+'POSEBNI DIO'!F115+'POSEBNI DIO'!F143</f>
        <v>1430000</v>
      </c>
      <c r="J63" s="317">
        <f>'POSEBNI DIO'!G70+'POSEBNI DIO'!G115+'POSEBNI DIO'!G143</f>
        <v>487017.25</v>
      </c>
      <c r="K63" s="157">
        <f t="shared" si="12"/>
        <v>121.59918779719703</v>
      </c>
      <c r="L63" s="157">
        <f t="shared" si="13"/>
        <v>34.05715034965035</v>
      </c>
      <c r="N63" s="340"/>
    </row>
    <row r="64" spans="1:15" s="124" customFormat="1">
      <c r="A64" s="194"/>
      <c r="B64" s="194"/>
      <c r="C64" s="194"/>
      <c r="D64" s="194">
        <v>3233</v>
      </c>
      <c r="E64" s="25" t="s">
        <v>29</v>
      </c>
      <c r="F64" s="131">
        <f>'POSEBNI DIO'!C71+'POSEBNI DIO'!C171+'POSEBNI DIO'!C195+'POSEBNI DIO'!C214+'POSEBNI DIO'!C233+'POSEBNI DIO'!C245</f>
        <v>385088.78</v>
      </c>
      <c r="G64" s="317">
        <f>'POSEBNI DIO'!D71+'POSEBNI DIO'!D171+'POSEBNI DIO'!D195+'POSEBNI DIO'!D214+'POSEBNI DIO'!D233+'POSEBNI DIO'!D245</f>
        <v>51110.064370562082</v>
      </c>
      <c r="H64" s="317">
        <f>'POSEBNI DIO'!E71+'POSEBNI DIO'!E171+'POSEBNI DIO'!E195+'POSEBNI DIO'!E214+'POSEBNI DIO'!E233+'POSEBNI DIO'!E245</f>
        <v>174800</v>
      </c>
      <c r="I64" s="317">
        <f>'POSEBNI DIO'!F71+'POSEBNI DIO'!F171+'POSEBNI DIO'!F195+'POSEBNI DIO'!F214+'POSEBNI DIO'!F233+'POSEBNI DIO'!F245</f>
        <v>174800</v>
      </c>
      <c r="J64" s="317">
        <f>'POSEBNI DIO'!G71+'POSEBNI DIO'!G171+'POSEBNI DIO'!G195+'POSEBNI DIO'!G214+'POSEBNI DIO'!G233+'POSEBNI DIO'!G245</f>
        <v>87258.17</v>
      </c>
      <c r="K64" s="157">
        <f t="shared" si="12"/>
        <v>170.72600294015317</v>
      </c>
      <c r="L64" s="157">
        <f t="shared" si="13"/>
        <v>49.918861556064073</v>
      </c>
      <c r="N64" s="340"/>
    </row>
    <row r="65" spans="1:14" s="124" customFormat="1">
      <c r="A65" s="194"/>
      <c r="B65" s="194"/>
      <c r="C65" s="194"/>
      <c r="D65" s="194">
        <v>3234</v>
      </c>
      <c r="E65" s="25" t="s">
        <v>95</v>
      </c>
      <c r="F65" s="131">
        <f>'POSEBNI DIO'!C72+'POSEBNI DIO'!C116</f>
        <v>1985369.73</v>
      </c>
      <c r="G65" s="317">
        <f>'POSEBNI DIO'!D72+'POSEBNI DIO'!D116</f>
        <v>263503.84630698786</v>
      </c>
      <c r="H65" s="317">
        <f>'POSEBNI DIO'!E72+'POSEBNI DIO'!E116</f>
        <v>580000</v>
      </c>
      <c r="I65" s="317">
        <f>'POSEBNI DIO'!F72+'POSEBNI DIO'!F116</f>
        <v>580000</v>
      </c>
      <c r="J65" s="317">
        <f>'POSEBNI DIO'!G72+'POSEBNI DIO'!G116</f>
        <v>246384.26</v>
      </c>
      <c r="K65" s="157">
        <f t="shared" ref="K65:K92" si="15">IFERROR(J65/G65,0)*100</f>
        <v>93.503098134270431</v>
      </c>
      <c r="L65" s="157">
        <f t="shared" si="13"/>
        <v>42.480044827586212</v>
      </c>
      <c r="N65" s="340"/>
    </row>
    <row r="66" spans="1:14" s="124" customFormat="1">
      <c r="A66" s="194"/>
      <c r="B66" s="194"/>
      <c r="C66" s="194"/>
      <c r="D66" s="194">
        <v>3235</v>
      </c>
      <c r="E66" s="25" t="s">
        <v>55</v>
      </c>
      <c r="F66" s="131">
        <f>'POSEBNI DIO'!C73+'POSEBNI DIO'!C144+'POSEBNI DIO'!C172+'POSEBNI DIO'!C196+'POSEBNI DIO'!C366</f>
        <v>8788571.1100000013</v>
      </c>
      <c r="G66" s="317">
        <f>'POSEBNI DIO'!D73+'POSEBNI DIO'!D144+'POSEBNI DIO'!D172+'POSEBNI DIO'!D196+'POSEBNI DIO'!D366</f>
        <v>1166443.8396708474</v>
      </c>
      <c r="H66" s="317">
        <f>'POSEBNI DIO'!E73+'POSEBNI DIO'!E144+'POSEBNI DIO'!E172+'POSEBNI DIO'!E196+'POSEBNI DIO'!E366</f>
        <v>3535300</v>
      </c>
      <c r="I66" s="317">
        <f>'POSEBNI DIO'!F73+'POSEBNI DIO'!F144+'POSEBNI DIO'!F172+'POSEBNI DIO'!F196+'POSEBNI DIO'!F366</f>
        <v>3535300</v>
      </c>
      <c r="J66" s="317">
        <f>'POSEBNI DIO'!G73+'POSEBNI DIO'!G144+'POSEBNI DIO'!G172+'POSEBNI DIO'!G196+'POSEBNI DIO'!G366</f>
        <v>1328785.3</v>
      </c>
      <c r="K66" s="157">
        <f t="shared" si="15"/>
        <v>113.91764050766156</v>
      </c>
      <c r="L66" s="157">
        <f t="shared" si="13"/>
        <v>37.586210505473375</v>
      </c>
      <c r="N66" s="340"/>
    </row>
    <row r="67" spans="1:14" s="124" customFormat="1">
      <c r="A67" s="194"/>
      <c r="B67" s="194"/>
      <c r="C67" s="194"/>
      <c r="D67" s="194">
        <v>3236</v>
      </c>
      <c r="E67" s="25" t="s">
        <v>125</v>
      </c>
      <c r="F67" s="131">
        <f>'POSEBNI DIO'!C74</f>
        <v>587162.43999999994</v>
      </c>
      <c r="G67" s="317">
        <f>'POSEBNI DIO'!D74</f>
        <v>77929.848032384354</v>
      </c>
      <c r="H67" s="317">
        <f>'POSEBNI DIO'!E74</f>
        <v>430000</v>
      </c>
      <c r="I67" s="317">
        <f>'POSEBNI DIO'!F74</f>
        <v>430000</v>
      </c>
      <c r="J67" s="317">
        <f>'POSEBNI DIO'!G74</f>
        <v>104961.86</v>
      </c>
      <c r="K67" s="157">
        <f t="shared" si="15"/>
        <v>134.68762309966559</v>
      </c>
      <c r="L67" s="157">
        <f t="shared" si="13"/>
        <v>24.40973488372093</v>
      </c>
      <c r="N67" s="340"/>
    </row>
    <row r="68" spans="1:14" s="124" customFormat="1">
      <c r="A68" s="194"/>
      <c r="B68" s="194"/>
      <c r="C68" s="194"/>
      <c r="D68" s="194">
        <v>3237</v>
      </c>
      <c r="E68" s="25" t="s">
        <v>9</v>
      </c>
      <c r="F68" s="131">
        <f>'POSEBNI DIO'!C75+'POSEBNI DIO'!C173+'POSEBNI DIO'!C197+'POSEBNI DIO'!C215+'POSEBNI DIO'!C234+'POSEBNI DIO'!C246</f>
        <v>816477.02</v>
      </c>
      <c r="G68" s="317">
        <f>'POSEBNI DIO'!D75+'POSEBNI DIO'!D173+'POSEBNI DIO'!D197+'POSEBNI DIO'!D215+'POSEBNI DIO'!D234+'POSEBNI DIO'!D246</f>
        <v>108365.1231004048</v>
      </c>
      <c r="H68" s="317">
        <f>'POSEBNI DIO'!E75+'POSEBNI DIO'!E173+'POSEBNI DIO'!E197+'POSEBNI DIO'!E215+'POSEBNI DIO'!E234+'POSEBNI DIO'!E246</f>
        <v>388993</v>
      </c>
      <c r="I68" s="317">
        <f>'POSEBNI DIO'!F75+'POSEBNI DIO'!F173+'POSEBNI DIO'!F197+'POSEBNI DIO'!F215+'POSEBNI DIO'!F234+'POSEBNI DIO'!F246</f>
        <v>388993</v>
      </c>
      <c r="J68" s="317">
        <f>'POSEBNI DIO'!G75+'POSEBNI DIO'!G173+'POSEBNI DIO'!G197+'POSEBNI DIO'!G215+'POSEBNI DIO'!G234+'POSEBNI DIO'!G246</f>
        <v>117487.87999999999</v>
      </c>
      <c r="K68" s="157">
        <f t="shared" si="15"/>
        <v>108.41853599994766</v>
      </c>
      <c r="L68" s="157">
        <f t="shared" si="13"/>
        <v>30.203083345972804</v>
      </c>
      <c r="N68" s="340"/>
    </row>
    <row r="69" spans="1:14" s="124" customFormat="1">
      <c r="A69" s="194"/>
      <c r="B69" s="194"/>
      <c r="C69" s="194"/>
      <c r="D69" s="194">
        <v>3238</v>
      </c>
      <c r="E69" s="25" t="s">
        <v>97</v>
      </c>
      <c r="F69" s="131">
        <f>'POSEBNI DIO'!C145+'POSEBNI DIO'!C174+'POSEBNI DIO'!C198+'POSEBNI DIO'!C216</f>
        <v>15419336.16</v>
      </c>
      <c r="G69" s="317">
        <f>'POSEBNI DIO'!D145+'POSEBNI DIO'!D174+'POSEBNI DIO'!D198+'POSEBNI DIO'!D216</f>
        <v>2046497.5990443956</v>
      </c>
      <c r="H69" s="317">
        <f>'POSEBNI DIO'!E145+'POSEBNI DIO'!E174+'POSEBNI DIO'!E198+'POSEBNI DIO'!E216</f>
        <v>5722960</v>
      </c>
      <c r="I69" s="317">
        <f>'POSEBNI DIO'!F145+'POSEBNI DIO'!F174+'POSEBNI DIO'!F198+'POSEBNI DIO'!F216</f>
        <v>5722960</v>
      </c>
      <c r="J69" s="317">
        <f>'POSEBNI DIO'!G145+'POSEBNI DIO'!G174+'POSEBNI DIO'!G198+'POSEBNI DIO'!G216</f>
        <v>1774628.7</v>
      </c>
      <c r="K69" s="157">
        <f t="shared" si="15"/>
        <v>86.71540591245531</v>
      </c>
      <c r="L69" s="157">
        <f t="shared" si="13"/>
        <v>31.008930693207709</v>
      </c>
      <c r="N69" s="340"/>
    </row>
    <row r="70" spans="1:14" s="124" customFormat="1">
      <c r="A70" s="194"/>
      <c r="B70" s="194"/>
      <c r="C70" s="194"/>
      <c r="D70" s="194">
        <v>3239</v>
      </c>
      <c r="E70" s="25" t="s">
        <v>11</v>
      </c>
      <c r="F70" s="131">
        <f>'POSEBNI DIO'!C76</f>
        <v>3923879.33</v>
      </c>
      <c r="G70" s="317">
        <f>'POSEBNI DIO'!D76</f>
        <v>520788.2845577012</v>
      </c>
      <c r="H70" s="317">
        <f>'POSEBNI DIO'!E76</f>
        <v>1500000</v>
      </c>
      <c r="I70" s="317">
        <f>'POSEBNI DIO'!F76</f>
        <v>1500000</v>
      </c>
      <c r="J70" s="317">
        <f>'POSEBNI DIO'!G76</f>
        <v>607637.64</v>
      </c>
      <c r="K70" s="157">
        <f t="shared" si="15"/>
        <v>116.67651865787627</v>
      </c>
      <c r="L70" s="157">
        <f t="shared" si="13"/>
        <v>40.509176000000004</v>
      </c>
      <c r="N70" s="340"/>
    </row>
    <row r="71" spans="1:14" s="121" customFormat="1">
      <c r="A71" s="195"/>
      <c r="B71" s="195"/>
      <c r="C71" s="195">
        <v>324</v>
      </c>
      <c r="D71" s="195"/>
      <c r="E71" s="205" t="s">
        <v>57</v>
      </c>
      <c r="F71" s="130">
        <f>F72</f>
        <v>9058.4599999999991</v>
      </c>
      <c r="G71" s="316">
        <f t="shared" ref="G71:J71" si="16">G72</f>
        <v>1202.2642511115534</v>
      </c>
      <c r="H71" s="316">
        <f t="shared" si="16"/>
        <v>2000</v>
      </c>
      <c r="I71" s="316">
        <f t="shared" si="16"/>
        <v>2000</v>
      </c>
      <c r="J71" s="316">
        <f t="shared" si="16"/>
        <v>0</v>
      </c>
      <c r="K71" s="156">
        <f t="shared" si="15"/>
        <v>0</v>
      </c>
      <c r="L71" s="156">
        <f t="shared" si="13"/>
        <v>0</v>
      </c>
      <c r="N71" s="340"/>
    </row>
    <row r="72" spans="1:14" s="124" customFormat="1">
      <c r="A72" s="194"/>
      <c r="B72" s="194"/>
      <c r="C72" s="194"/>
      <c r="D72" s="194">
        <v>3241</v>
      </c>
      <c r="E72" s="25" t="s">
        <v>57</v>
      </c>
      <c r="F72" s="131">
        <f>'POSEBNI DIO'!C78</f>
        <v>9058.4599999999991</v>
      </c>
      <c r="G72" s="317">
        <f>'POSEBNI DIO'!D78</f>
        <v>1202.2642511115534</v>
      </c>
      <c r="H72" s="317">
        <f>'POSEBNI DIO'!E78</f>
        <v>2000</v>
      </c>
      <c r="I72" s="317">
        <f>'POSEBNI DIO'!F78</f>
        <v>2000</v>
      </c>
      <c r="J72" s="317">
        <f>'POSEBNI DIO'!G78</f>
        <v>0</v>
      </c>
      <c r="K72" s="157">
        <f t="shared" si="15"/>
        <v>0</v>
      </c>
      <c r="L72" s="157">
        <f t="shared" si="13"/>
        <v>0</v>
      </c>
      <c r="N72" s="340"/>
    </row>
    <row r="73" spans="1:14" s="121" customFormat="1">
      <c r="A73" s="195"/>
      <c r="B73" s="195"/>
      <c r="C73" s="195">
        <v>329</v>
      </c>
      <c r="D73" s="195"/>
      <c r="E73" s="205" t="s">
        <v>31</v>
      </c>
      <c r="F73" s="130">
        <f>F74+F75+F76+F77+F78+F79+F80</f>
        <v>2778795.23</v>
      </c>
      <c r="G73" s="316">
        <f>G74+G75+G76+G77+G78+G79+G80</f>
        <v>368809.50693476672</v>
      </c>
      <c r="H73" s="316">
        <f>H74+H75+H76+H77+H78+H79+H80</f>
        <v>665000</v>
      </c>
      <c r="I73" s="316">
        <f>I74+I75+I76+I77+I78+I79+I80</f>
        <v>665000</v>
      </c>
      <c r="J73" s="316">
        <f>J74+J75+J76+J77+J78+J79+J80</f>
        <v>368281.28</v>
      </c>
      <c r="K73" s="156">
        <f t="shared" si="15"/>
        <v>99.85677513056622</v>
      </c>
      <c r="L73" s="156">
        <f t="shared" si="13"/>
        <v>55.380643609022563</v>
      </c>
      <c r="N73" s="340"/>
    </row>
    <row r="74" spans="1:14" s="124" customFormat="1" ht="25.5">
      <c r="A74" s="194"/>
      <c r="B74" s="194"/>
      <c r="C74" s="194"/>
      <c r="D74" s="194">
        <v>3291</v>
      </c>
      <c r="E74" s="25" t="s">
        <v>33</v>
      </c>
      <c r="F74" s="131">
        <f>'POSEBNI DIO'!C80</f>
        <v>81011.14</v>
      </c>
      <c r="G74" s="317">
        <f>'POSEBNI DIO'!D80</f>
        <v>10752.026013670449</v>
      </c>
      <c r="H74" s="317">
        <f>'POSEBNI DIO'!E80</f>
        <v>20000</v>
      </c>
      <c r="I74" s="317">
        <f>'POSEBNI DIO'!F80</f>
        <v>20000</v>
      </c>
      <c r="J74" s="317">
        <f>'POSEBNI DIO'!G80</f>
        <v>11205.54</v>
      </c>
      <c r="K74" s="157">
        <f t="shared" si="15"/>
        <v>104.21793981667213</v>
      </c>
      <c r="L74" s="157">
        <f t="shared" si="13"/>
        <v>56.027700000000003</v>
      </c>
      <c r="N74" s="340"/>
    </row>
    <row r="75" spans="1:14" s="124" customFormat="1">
      <c r="A75" s="194"/>
      <c r="B75" s="194"/>
      <c r="C75" s="194"/>
      <c r="D75" s="194">
        <v>3292</v>
      </c>
      <c r="E75" s="25" t="s">
        <v>99</v>
      </c>
      <c r="F75" s="131">
        <f>'POSEBNI DIO'!C81</f>
        <v>160491.74</v>
      </c>
      <c r="G75" s="317">
        <f>'POSEBNI DIO'!D81</f>
        <v>21300.914460149976</v>
      </c>
      <c r="H75" s="317">
        <f>'POSEBNI DIO'!E81</f>
        <v>65000</v>
      </c>
      <c r="I75" s="317">
        <f>'POSEBNI DIO'!F81</f>
        <v>65000</v>
      </c>
      <c r="J75" s="317">
        <f>'POSEBNI DIO'!G81</f>
        <v>8162.58</v>
      </c>
      <c r="K75" s="157">
        <f t="shared" si="15"/>
        <v>38.320326647340231</v>
      </c>
      <c r="L75" s="157">
        <f t="shared" si="13"/>
        <v>12.557815384615385</v>
      </c>
      <c r="N75" s="340"/>
    </row>
    <row r="76" spans="1:14" s="124" customFormat="1">
      <c r="A76" s="194"/>
      <c r="B76" s="194"/>
      <c r="C76" s="194"/>
      <c r="D76" s="194">
        <v>3293</v>
      </c>
      <c r="E76" s="25" t="s">
        <v>66</v>
      </c>
      <c r="F76" s="131">
        <f>'POSEBNI DIO'!C82</f>
        <v>54380.17</v>
      </c>
      <c r="G76" s="317">
        <f>'POSEBNI DIO'!D82</f>
        <v>7217.4888844647949</v>
      </c>
      <c r="H76" s="317">
        <f>'POSEBNI DIO'!E82</f>
        <v>35000</v>
      </c>
      <c r="I76" s="317">
        <f>'POSEBNI DIO'!F82</f>
        <v>35000</v>
      </c>
      <c r="J76" s="317">
        <f>'POSEBNI DIO'!G82</f>
        <v>12192.38</v>
      </c>
      <c r="K76" s="157">
        <f t="shared" si="15"/>
        <v>168.92828233159256</v>
      </c>
      <c r="L76" s="157">
        <f t="shared" si="13"/>
        <v>34.835371428571428</v>
      </c>
      <c r="N76" s="340"/>
    </row>
    <row r="77" spans="1:14" s="124" customFormat="1">
      <c r="A77" s="194"/>
      <c r="B77" s="194"/>
      <c r="C77" s="194"/>
      <c r="D77" s="194">
        <v>3294</v>
      </c>
      <c r="E77" s="25" t="s">
        <v>68</v>
      </c>
      <c r="F77" s="131">
        <f>'POSEBNI DIO'!C83</f>
        <v>75327.679999999993</v>
      </c>
      <c r="G77" s="317">
        <f>'POSEBNI DIO'!D83</f>
        <v>9997.7012409582567</v>
      </c>
      <c r="H77" s="317">
        <f>'POSEBNI DIO'!E83</f>
        <v>10000</v>
      </c>
      <c r="I77" s="317">
        <f>'POSEBNI DIO'!F83</f>
        <v>10000</v>
      </c>
      <c r="J77" s="317">
        <f>'POSEBNI DIO'!G83</f>
        <v>1084.51</v>
      </c>
      <c r="K77" s="157">
        <f t="shared" si="15"/>
        <v>10.847593600387006</v>
      </c>
      <c r="L77" s="157">
        <f t="shared" si="13"/>
        <v>10.8451</v>
      </c>
      <c r="N77" s="340"/>
    </row>
    <row r="78" spans="1:14" s="124" customFormat="1">
      <c r="A78" s="194"/>
      <c r="B78" s="194"/>
      <c r="C78" s="194"/>
      <c r="D78" s="194">
        <v>3295</v>
      </c>
      <c r="E78" s="25" t="s">
        <v>101</v>
      </c>
      <c r="F78" s="131">
        <f>'POSEBNI DIO'!C84</f>
        <v>300522.63</v>
      </c>
      <c r="G78" s="317">
        <f>'POSEBNI DIO'!D84</f>
        <v>39886.207445749547</v>
      </c>
      <c r="H78" s="317">
        <f>'POSEBNI DIO'!E84</f>
        <v>80000</v>
      </c>
      <c r="I78" s="317">
        <f>'POSEBNI DIO'!F84</f>
        <v>80000</v>
      </c>
      <c r="J78" s="317">
        <f>'POSEBNI DIO'!G84</f>
        <v>30210.73</v>
      </c>
      <c r="K78" s="157">
        <f t="shared" si="15"/>
        <v>75.742297738110437</v>
      </c>
      <c r="L78" s="157">
        <f t="shared" si="13"/>
        <v>37.763412500000001</v>
      </c>
      <c r="N78" s="340"/>
    </row>
    <row r="79" spans="1:14" s="124" customFormat="1">
      <c r="A79" s="194"/>
      <c r="B79" s="194"/>
      <c r="C79" s="194"/>
      <c r="D79" s="194">
        <v>3296</v>
      </c>
      <c r="E79" s="25" t="s">
        <v>47</v>
      </c>
      <c r="F79" s="131">
        <f>'POSEBNI DIO'!C85</f>
        <v>1848862.48</v>
      </c>
      <c r="G79" s="317">
        <f>'POSEBNI DIO'!D85</f>
        <v>245386.22071803038</v>
      </c>
      <c r="H79" s="317">
        <f>'POSEBNI DIO'!E85</f>
        <v>400000</v>
      </c>
      <c r="I79" s="317">
        <f>'POSEBNI DIO'!F85</f>
        <v>400000</v>
      </c>
      <c r="J79" s="317">
        <f>'POSEBNI DIO'!G85</f>
        <v>258892.95</v>
      </c>
      <c r="K79" s="157">
        <f t="shared" si="15"/>
        <v>105.50427372916347</v>
      </c>
      <c r="L79" s="157">
        <f t="shared" si="13"/>
        <v>64.72323750000001</v>
      </c>
      <c r="N79" s="340"/>
    </row>
    <row r="80" spans="1:14" s="124" customFormat="1">
      <c r="A80" s="194"/>
      <c r="B80" s="194"/>
      <c r="C80" s="194"/>
      <c r="D80" s="194">
        <v>3299</v>
      </c>
      <c r="E80" s="25" t="s">
        <v>31</v>
      </c>
      <c r="F80" s="131">
        <f>'POSEBNI DIO'!C86</f>
        <v>258199.39</v>
      </c>
      <c r="G80" s="317">
        <f>'POSEBNI DIO'!D86</f>
        <v>34268.948171743315</v>
      </c>
      <c r="H80" s="317">
        <f>'POSEBNI DIO'!E86</f>
        <v>55000</v>
      </c>
      <c r="I80" s="317">
        <f>'POSEBNI DIO'!F86</f>
        <v>55000</v>
      </c>
      <c r="J80" s="317">
        <f>'POSEBNI DIO'!G86</f>
        <v>46532.59</v>
      </c>
      <c r="K80" s="157">
        <f t="shared" si="15"/>
        <v>135.78645532624998</v>
      </c>
      <c r="L80" s="157">
        <f t="shared" si="13"/>
        <v>84.604709090909083</v>
      </c>
      <c r="N80" s="340"/>
    </row>
    <row r="81" spans="1:12" s="121" customFormat="1">
      <c r="A81" s="195"/>
      <c r="B81" s="144">
        <v>34</v>
      </c>
      <c r="C81" s="144"/>
      <c r="D81" s="144"/>
      <c r="E81" s="16" t="s">
        <v>15</v>
      </c>
      <c r="F81" s="130">
        <f>F82+F84</f>
        <v>9897363.5599999987</v>
      </c>
      <c r="G81" s="316">
        <f>G82+G84</f>
        <v>1313605.887583781</v>
      </c>
      <c r="H81" s="316">
        <f>H82+H84</f>
        <v>2596000</v>
      </c>
      <c r="I81" s="316">
        <f>I82+I84</f>
        <v>2596000</v>
      </c>
      <c r="J81" s="316">
        <f>J82+J84</f>
        <v>1353285.9999999998</v>
      </c>
      <c r="K81" s="160">
        <f t="shared" si="15"/>
        <v>103.02070147456521</v>
      </c>
      <c r="L81" s="160">
        <f t="shared" si="13"/>
        <v>52.12966101694915</v>
      </c>
    </row>
    <row r="82" spans="1:12" s="121" customFormat="1">
      <c r="A82" s="195"/>
      <c r="B82" s="144"/>
      <c r="C82" s="144">
        <v>342</v>
      </c>
      <c r="D82" s="144"/>
      <c r="E82" s="16" t="s">
        <v>175</v>
      </c>
      <c r="F82" s="130">
        <f>F83</f>
        <v>281984.07</v>
      </c>
      <c r="G82" s="316">
        <f t="shared" ref="G82:J82" si="17">G83</f>
        <v>37425.717698586501</v>
      </c>
      <c r="H82" s="316">
        <f t="shared" si="17"/>
        <v>78000</v>
      </c>
      <c r="I82" s="316">
        <f t="shared" si="17"/>
        <v>78000</v>
      </c>
      <c r="J82" s="316">
        <f t="shared" si="17"/>
        <v>23151.65</v>
      </c>
      <c r="K82" s="160">
        <f t="shared" si="15"/>
        <v>61.860269952483492</v>
      </c>
      <c r="L82" s="160">
        <f t="shared" si="13"/>
        <v>29.681602564102565</v>
      </c>
    </row>
    <row r="83" spans="1:12" s="124" customFormat="1" ht="25.5">
      <c r="A83" s="194"/>
      <c r="B83" s="192"/>
      <c r="C83" s="192"/>
      <c r="D83" s="192">
        <v>3423</v>
      </c>
      <c r="E83" s="43" t="s">
        <v>177</v>
      </c>
      <c r="F83" s="131">
        <f>'POSEBNI DIO'!C89+'POSEBNI DIO'!C125+'POSEBNI DIO'!C148</f>
        <v>281984.07</v>
      </c>
      <c r="G83" s="317">
        <f>'POSEBNI DIO'!D89+'POSEBNI DIO'!D125+'POSEBNI DIO'!D148</f>
        <v>37425.717698586501</v>
      </c>
      <c r="H83" s="317">
        <f>'POSEBNI DIO'!E89+'POSEBNI DIO'!E125+'POSEBNI DIO'!E148</f>
        <v>78000</v>
      </c>
      <c r="I83" s="317">
        <f>'POSEBNI DIO'!F89+'POSEBNI DIO'!F125+'POSEBNI DIO'!F148</f>
        <v>78000</v>
      </c>
      <c r="J83" s="317">
        <f>'POSEBNI DIO'!G89+'POSEBNI DIO'!G125+'POSEBNI DIO'!G148</f>
        <v>23151.65</v>
      </c>
      <c r="K83" s="161">
        <f t="shared" si="15"/>
        <v>61.860269952483492</v>
      </c>
      <c r="L83" s="161">
        <f t="shared" si="13"/>
        <v>29.681602564102565</v>
      </c>
    </row>
    <row r="84" spans="1:12" s="121" customFormat="1">
      <c r="A84" s="195"/>
      <c r="B84" s="195"/>
      <c r="C84" s="195">
        <v>343</v>
      </c>
      <c r="D84" s="195"/>
      <c r="E84" s="219" t="s">
        <v>17</v>
      </c>
      <c r="F84" s="130">
        <f>F85+F86+F87</f>
        <v>9615379.4899999984</v>
      </c>
      <c r="G84" s="316">
        <f>G85+G86+G87</f>
        <v>1276180.1698851946</v>
      </c>
      <c r="H84" s="316">
        <f>H85+H86+H87</f>
        <v>2518000</v>
      </c>
      <c r="I84" s="316">
        <f>I85+I86+I87</f>
        <v>2518000</v>
      </c>
      <c r="J84" s="316">
        <f>J85+J86+J87</f>
        <v>1330134.3499999999</v>
      </c>
      <c r="K84" s="218">
        <f t="shared" si="15"/>
        <v>104.22778706235962</v>
      </c>
      <c r="L84" s="218">
        <f t="shared" si="13"/>
        <v>52.825033756949956</v>
      </c>
    </row>
    <row r="85" spans="1:12" s="124" customFormat="1">
      <c r="A85" s="194"/>
      <c r="B85" s="194"/>
      <c r="C85" s="194"/>
      <c r="D85" s="194">
        <v>3431</v>
      </c>
      <c r="E85" s="220" t="s">
        <v>19</v>
      </c>
      <c r="F85" s="131">
        <f>'POSEBNI DIO'!C22+'POSEBNI DIO'!C31+'POSEBNI DIO'!C91+'POSEBNI DIO'!C252</f>
        <v>9100752.1199999992</v>
      </c>
      <c r="G85" s="317">
        <f>'POSEBNI DIO'!D22+'POSEBNI DIO'!D31+'POSEBNI DIO'!D91+'POSEBNI DIO'!D252</f>
        <v>1207877.3800517619</v>
      </c>
      <c r="H85" s="317">
        <f>'POSEBNI DIO'!E22+'POSEBNI DIO'!E31+'POSEBNI DIO'!E91+'POSEBNI DIO'!E252</f>
        <v>2258000</v>
      </c>
      <c r="I85" s="317">
        <f>'POSEBNI DIO'!F22+'POSEBNI DIO'!F31+'POSEBNI DIO'!F91+'POSEBNI DIO'!F252</f>
        <v>2258000</v>
      </c>
      <c r="J85" s="317">
        <f>'POSEBNI DIO'!G22+'POSEBNI DIO'!G31+'POSEBNI DIO'!G91+'POSEBNI DIO'!G252</f>
        <v>1224594.6099999999</v>
      </c>
      <c r="K85" s="162">
        <f t="shared" si="15"/>
        <v>101.3840171381901</v>
      </c>
      <c r="L85" s="162">
        <f t="shared" si="13"/>
        <v>54.233596545615583</v>
      </c>
    </row>
    <row r="86" spans="1:12" s="124" customFormat="1">
      <c r="A86" s="194"/>
      <c r="B86" s="194"/>
      <c r="C86" s="194"/>
      <c r="D86" s="194">
        <v>3433</v>
      </c>
      <c r="E86" s="220" t="s">
        <v>49</v>
      </c>
      <c r="F86" s="131">
        <f>'POSEBNI DIO'!C92+'POSEBNI DIO'!C253</f>
        <v>514627.37</v>
      </c>
      <c r="G86" s="317">
        <f>'POSEBNI DIO'!D92+'POSEBNI DIO'!D253</f>
        <v>68302.789833432864</v>
      </c>
      <c r="H86" s="317">
        <f>'POSEBNI DIO'!E92+'POSEBNI DIO'!E253</f>
        <v>258000</v>
      </c>
      <c r="I86" s="317">
        <f>'POSEBNI DIO'!F92+'POSEBNI DIO'!F253</f>
        <v>258000</v>
      </c>
      <c r="J86" s="317">
        <f>'POSEBNI DIO'!G92+'POSEBNI DIO'!G253</f>
        <v>105141.14</v>
      </c>
      <c r="K86" s="162">
        <f t="shared" si="15"/>
        <v>153.93388799550246</v>
      </c>
      <c r="L86" s="162">
        <f t="shared" si="13"/>
        <v>40.75237984496124</v>
      </c>
    </row>
    <row r="87" spans="1:12" s="124" customFormat="1">
      <c r="A87" s="194"/>
      <c r="B87" s="194"/>
      <c r="C87" s="194"/>
      <c r="D87" s="194">
        <v>3434</v>
      </c>
      <c r="E87" s="220" t="s">
        <v>161</v>
      </c>
      <c r="F87" s="131">
        <f>'POSEBNI DIO'!C93+'POSEBNI DIO'!C254</f>
        <v>0</v>
      </c>
      <c r="G87" s="317">
        <f>'POSEBNI DIO'!D93+'POSEBNI DIO'!D254</f>
        <v>0</v>
      </c>
      <c r="H87" s="317">
        <f>'POSEBNI DIO'!E93+'POSEBNI DIO'!E254</f>
        <v>2000</v>
      </c>
      <c r="I87" s="317">
        <f>'POSEBNI DIO'!F93+'POSEBNI DIO'!F254</f>
        <v>2000</v>
      </c>
      <c r="J87" s="317">
        <f>'POSEBNI DIO'!G93+'POSEBNI DIO'!G254</f>
        <v>398.6</v>
      </c>
      <c r="K87" s="162">
        <f t="shared" si="15"/>
        <v>0</v>
      </c>
      <c r="L87" s="162">
        <f t="shared" si="13"/>
        <v>19.93</v>
      </c>
    </row>
    <row r="88" spans="1:12" s="121" customFormat="1" ht="25.5">
      <c r="A88" s="195"/>
      <c r="B88" s="144">
        <v>37</v>
      </c>
      <c r="C88" s="144"/>
      <c r="D88" s="144"/>
      <c r="E88" s="16" t="s">
        <v>21</v>
      </c>
      <c r="F88" s="130">
        <f>F89+F91</f>
        <v>23198289611.970001</v>
      </c>
      <c r="G88" s="316">
        <f>G89+G91</f>
        <v>3078942147.7165036</v>
      </c>
      <c r="H88" s="316">
        <f>H89+H91</f>
        <v>7140568203</v>
      </c>
      <c r="I88" s="316">
        <f>I89+I91</f>
        <v>7140568203</v>
      </c>
      <c r="J88" s="316">
        <f>J89+J91</f>
        <v>3480067372.3100004</v>
      </c>
      <c r="K88" s="160">
        <f t="shared" si="15"/>
        <v>113.02802083796837</v>
      </c>
      <c r="L88" s="160">
        <f t="shared" si="13"/>
        <v>48.736560920290678</v>
      </c>
    </row>
    <row r="89" spans="1:12" s="121" customFormat="1" ht="25.5">
      <c r="A89" s="195"/>
      <c r="B89" s="144"/>
      <c r="C89" s="144">
        <v>371</v>
      </c>
      <c r="D89" s="144"/>
      <c r="E89" s="16" t="s">
        <v>165</v>
      </c>
      <c r="F89" s="130">
        <f>F90</f>
        <v>18943965808.830002</v>
      </c>
      <c r="G89" s="316">
        <f t="shared" ref="G89:J89" si="18">G90</f>
        <v>2514296344.6585703</v>
      </c>
      <c r="H89" s="316">
        <f t="shared" si="18"/>
        <v>5920994203</v>
      </c>
      <c r="I89" s="316">
        <f t="shared" si="18"/>
        <v>5920994203</v>
      </c>
      <c r="J89" s="316">
        <f t="shared" si="18"/>
        <v>2869194717.7100005</v>
      </c>
      <c r="K89" s="160">
        <f t="shared" si="15"/>
        <v>114.11521652192609</v>
      </c>
      <c r="L89" s="160">
        <f t="shared" si="13"/>
        <v>48.457988968411101</v>
      </c>
    </row>
    <row r="90" spans="1:12" s="124" customFormat="1" ht="25.5">
      <c r="A90" s="194"/>
      <c r="B90" s="192"/>
      <c r="C90" s="192"/>
      <c r="D90" s="192">
        <v>3711</v>
      </c>
      <c r="E90" s="43" t="s">
        <v>167</v>
      </c>
      <c r="F90" s="131">
        <f>'POSEBNI DIO'!C259+'POSEBNI DIO'!C309+'POSEBNI DIO'!C313+'POSEBNI DIO'!C318+'POSEBNI DIO'!C322+'POSEBNI DIO'!C327+'POSEBNI DIO'!C331+'POSEBNI DIO'!C336+'POSEBNI DIO'!C346+'POSEBNI DIO'!C361</f>
        <v>18943965808.830002</v>
      </c>
      <c r="G90" s="317">
        <f>'POSEBNI DIO'!D259+'POSEBNI DIO'!D309+'POSEBNI DIO'!D313+'POSEBNI DIO'!D318+'POSEBNI DIO'!D322+'POSEBNI DIO'!D327+'POSEBNI DIO'!D331+'POSEBNI DIO'!D336+'POSEBNI DIO'!D346+'POSEBNI DIO'!D361</f>
        <v>2514296344.6585703</v>
      </c>
      <c r="H90" s="317">
        <f>'POSEBNI DIO'!E259+'POSEBNI DIO'!E309+'POSEBNI DIO'!E313+'POSEBNI DIO'!E318+'POSEBNI DIO'!E322+'POSEBNI DIO'!E327+'POSEBNI DIO'!E331+'POSEBNI DIO'!E336+'POSEBNI DIO'!E346+'POSEBNI DIO'!E361</f>
        <v>5920994203</v>
      </c>
      <c r="I90" s="317">
        <f>'POSEBNI DIO'!F259+'POSEBNI DIO'!F309+'POSEBNI DIO'!F313+'POSEBNI DIO'!F318+'POSEBNI DIO'!F322+'POSEBNI DIO'!F327+'POSEBNI DIO'!F331+'POSEBNI DIO'!F336+'POSEBNI DIO'!F346+'POSEBNI DIO'!F361</f>
        <v>5920994203</v>
      </c>
      <c r="J90" s="317">
        <f>'POSEBNI DIO'!G259+'POSEBNI DIO'!G309+'POSEBNI DIO'!G313+'POSEBNI DIO'!G318+'POSEBNI DIO'!G322+'POSEBNI DIO'!G327+'POSEBNI DIO'!G331+'POSEBNI DIO'!G336+'POSEBNI DIO'!G346+'POSEBNI DIO'!G361</f>
        <v>2869194717.7100005</v>
      </c>
      <c r="K90" s="161">
        <f t="shared" si="15"/>
        <v>114.11521652192609</v>
      </c>
      <c r="L90" s="161">
        <f t="shared" si="13"/>
        <v>48.457988968411101</v>
      </c>
    </row>
    <row r="91" spans="1:12" s="121" customFormat="1">
      <c r="A91" s="195"/>
      <c r="B91" s="195"/>
      <c r="C91" s="195">
        <v>372</v>
      </c>
      <c r="D91" s="195"/>
      <c r="E91" s="219" t="s">
        <v>23</v>
      </c>
      <c r="F91" s="130">
        <f>F92</f>
        <v>4254323803.1399999</v>
      </c>
      <c r="G91" s="316">
        <f t="shared" ref="G91:J91" si="19">G92</f>
        <v>564645803.05793345</v>
      </c>
      <c r="H91" s="316">
        <f t="shared" si="19"/>
        <v>1219574000</v>
      </c>
      <c r="I91" s="316">
        <f t="shared" si="19"/>
        <v>1219574000</v>
      </c>
      <c r="J91" s="316">
        <f t="shared" si="19"/>
        <v>610872654.5999999</v>
      </c>
      <c r="K91" s="160">
        <f t="shared" si="15"/>
        <v>108.18687596573236</v>
      </c>
      <c r="L91" s="160">
        <f t="shared" si="13"/>
        <v>50.08901916570867</v>
      </c>
    </row>
    <row r="92" spans="1:12" s="124" customFormat="1">
      <c r="A92" s="194"/>
      <c r="B92" s="194"/>
      <c r="C92" s="194"/>
      <c r="D92" s="194">
        <v>3721</v>
      </c>
      <c r="E92" s="220" t="s">
        <v>25</v>
      </c>
      <c r="F92" s="131">
        <f>'POSEBNI DIO'!C25+'POSEBNI DIO'!C34+'POSEBNI DIO'!C39+'POSEBNI DIO'!C45+'POSEBNI DIO'!C264+'POSEBNI DIO'!C269+'POSEBNI DIO'!C274+'POSEBNI DIO'!C279+'POSEBNI DIO'!C284+'POSEBNI DIO'!C289+'POSEBNI DIO'!C294+'POSEBNI DIO'!C299+'POSEBNI DIO'!C304+'POSEBNI DIO'!C341+'POSEBNI DIO'!C351+'POSEBNI DIO'!C356+'POSEBNI DIO'!C369</f>
        <v>4254323803.1399999</v>
      </c>
      <c r="G92" s="317">
        <f>'POSEBNI DIO'!D25+'POSEBNI DIO'!D34+'POSEBNI DIO'!D39+'POSEBNI DIO'!D45+'POSEBNI DIO'!D264+'POSEBNI DIO'!D269+'POSEBNI DIO'!D274+'POSEBNI DIO'!D279+'POSEBNI DIO'!D284+'POSEBNI DIO'!D289+'POSEBNI DIO'!D294+'POSEBNI DIO'!D299+'POSEBNI DIO'!D304+'POSEBNI DIO'!D341+'POSEBNI DIO'!D351+'POSEBNI DIO'!D356+'POSEBNI DIO'!D369</f>
        <v>564645803.05793345</v>
      </c>
      <c r="H92" s="317">
        <f>'POSEBNI DIO'!E25+'POSEBNI DIO'!E34+'POSEBNI DIO'!E39+'POSEBNI DIO'!E45+'POSEBNI DIO'!E264+'POSEBNI DIO'!E269+'POSEBNI DIO'!E274+'POSEBNI DIO'!E279+'POSEBNI DIO'!E284+'POSEBNI DIO'!E289+'POSEBNI DIO'!E294+'POSEBNI DIO'!E299+'POSEBNI DIO'!E304+'POSEBNI DIO'!E341+'POSEBNI DIO'!E351+'POSEBNI DIO'!E356+'POSEBNI DIO'!E369</f>
        <v>1219574000</v>
      </c>
      <c r="I92" s="317">
        <f>'POSEBNI DIO'!F25+'POSEBNI DIO'!F34+'POSEBNI DIO'!F39+'POSEBNI DIO'!F45+'POSEBNI DIO'!F264+'POSEBNI DIO'!F269+'POSEBNI DIO'!F274+'POSEBNI DIO'!F279+'POSEBNI DIO'!F284+'POSEBNI DIO'!F289+'POSEBNI DIO'!F294+'POSEBNI DIO'!F299+'POSEBNI DIO'!F304+'POSEBNI DIO'!F341+'POSEBNI DIO'!F351+'POSEBNI DIO'!F356+'POSEBNI DIO'!F369</f>
        <v>1219574000</v>
      </c>
      <c r="J92" s="317">
        <f>'POSEBNI DIO'!G25+'POSEBNI DIO'!G34+'POSEBNI DIO'!G39+'POSEBNI DIO'!G45+'POSEBNI DIO'!G264+'POSEBNI DIO'!G269+'POSEBNI DIO'!G274+'POSEBNI DIO'!G279+'POSEBNI DIO'!G284+'POSEBNI DIO'!G289+'POSEBNI DIO'!G294+'POSEBNI DIO'!G299+'POSEBNI DIO'!G304+'POSEBNI DIO'!G341+'POSEBNI DIO'!G351+'POSEBNI DIO'!G356+'POSEBNI DIO'!G369</f>
        <v>610872654.5999999</v>
      </c>
      <c r="K92" s="161">
        <f t="shared" si="15"/>
        <v>108.18687596573236</v>
      </c>
      <c r="L92" s="161">
        <f t="shared" si="13"/>
        <v>50.08901916570867</v>
      </c>
    </row>
    <row r="93" spans="1:12" s="121" customFormat="1">
      <c r="A93" s="195"/>
      <c r="B93" s="144">
        <v>38</v>
      </c>
      <c r="C93" s="144"/>
      <c r="D93" s="144"/>
      <c r="E93" s="16" t="s">
        <v>13</v>
      </c>
      <c r="F93" s="130">
        <f>F94</f>
        <v>0</v>
      </c>
      <c r="G93" s="316">
        <f t="shared" ref="G93:J93" si="20">G94</f>
        <v>0</v>
      </c>
      <c r="H93" s="316">
        <f t="shared" si="20"/>
        <v>41000</v>
      </c>
      <c r="I93" s="316">
        <f t="shared" si="20"/>
        <v>41000</v>
      </c>
      <c r="J93" s="316">
        <f t="shared" si="20"/>
        <v>0</v>
      </c>
      <c r="K93" s="160">
        <f t="shared" ref="K93:K117" si="21">IFERROR(J93/G93,0)*100</f>
        <v>0</v>
      </c>
      <c r="L93" s="160">
        <f t="shared" si="13"/>
        <v>0</v>
      </c>
    </row>
    <row r="94" spans="1:12" s="121" customFormat="1">
      <c r="A94" s="195"/>
      <c r="B94" s="144"/>
      <c r="C94" s="144">
        <v>383</v>
      </c>
      <c r="D94" s="144"/>
      <c r="E94" s="16" t="s">
        <v>51</v>
      </c>
      <c r="F94" s="130">
        <f>F95+F96</f>
        <v>0</v>
      </c>
      <c r="G94" s="316">
        <f>G95+G96</f>
        <v>0</v>
      </c>
      <c r="H94" s="316">
        <f>H95+H96</f>
        <v>41000</v>
      </c>
      <c r="I94" s="316">
        <f>I95+I96</f>
        <v>41000</v>
      </c>
      <c r="J94" s="316">
        <f>J95+J96</f>
        <v>0</v>
      </c>
      <c r="K94" s="160">
        <f t="shared" si="21"/>
        <v>0</v>
      </c>
      <c r="L94" s="160">
        <f t="shared" si="13"/>
        <v>0</v>
      </c>
    </row>
    <row r="95" spans="1:12" s="124" customFormat="1">
      <c r="A95" s="194"/>
      <c r="B95" s="192"/>
      <c r="C95" s="192"/>
      <c r="D95" s="192">
        <v>3831</v>
      </c>
      <c r="E95" s="43" t="s">
        <v>53</v>
      </c>
      <c r="F95" s="131">
        <f>'POSEBNI DIO'!C96</f>
        <v>0</v>
      </c>
      <c r="G95" s="317">
        <f>'POSEBNI DIO'!D96</f>
        <v>0</v>
      </c>
      <c r="H95" s="317">
        <f>'POSEBNI DIO'!E96</f>
        <v>35000</v>
      </c>
      <c r="I95" s="317">
        <f>'POSEBNI DIO'!F96</f>
        <v>35000</v>
      </c>
      <c r="J95" s="317">
        <f>'POSEBNI DIO'!G96</f>
        <v>0</v>
      </c>
      <c r="K95" s="161">
        <f t="shared" si="21"/>
        <v>0</v>
      </c>
      <c r="L95" s="161">
        <f t="shared" si="13"/>
        <v>0</v>
      </c>
    </row>
    <row r="96" spans="1:12" s="124" customFormat="1">
      <c r="A96" s="194"/>
      <c r="B96" s="200"/>
      <c r="C96" s="200"/>
      <c r="D96" s="200">
        <v>3834</v>
      </c>
      <c r="E96" s="220" t="s">
        <v>179</v>
      </c>
      <c r="F96" s="131">
        <f>'POSEBNI DIO'!C97</f>
        <v>0</v>
      </c>
      <c r="G96" s="317">
        <f>'POSEBNI DIO'!D97</f>
        <v>0</v>
      </c>
      <c r="H96" s="317">
        <f>'POSEBNI DIO'!E97</f>
        <v>6000</v>
      </c>
      <c r="I96" s="317">
        <f>'POSEBNI DIO'!F97</f>
        <v>6000</v>
      </c>
      <c r="J96" s="317">
        <f>'POSEBNI DIO'!G97</f>
        <v>0</v>
      </c>
      <c r="K96" s="161">
        <f t="shared" si="21"/>
        <v>0</v>
      </c>
      <c r="L96" s="161">
        <f t="shared" si="13"/>
        <v>0</v>
      </c>
    </row>
    <row r="97" spans="1:13" s="124" customFormat="1">
      <c r="A97" s="198">
        <v>4</v>
      </c>
      <c r="B97" s="199"/>
      <c r="C97" s="199"/>
      <c r="D97" s="199"/>
      <c r="E97" s="45" t="s">
        <v>315</v>
      </c>
      <c r="F97" s="130">
        <f>F98+F102+F115</f>
        <v>34046300.229999997</v>
      </c>
      <c r="G97" s="316">
        <f>G98+G102+G115</f>
        <v>4518720.5826531285</v>
      </c>
      <c r="H97" s="316">
        <f>H98+H102+H115</f>
        <v>10945000</v>
      </c>
      <c r="I97" s="316">
        <f>I98+I102+I115</f>
        <v>10945000</v>
      </c>
      <c r="J97" s="316">
        <f>J98+J102+J115</f>
        <v>2099425.52</v>
      </c>
      <c r="K97" s="160">
        <f t="shared" si="21"/>
        <v>46.460618256846061</v>
      </c>
      <c r="L97" s="160">
        <f t="shared" si="13"/>
        <v>19.181594518044768</v>
      </c>
    </row>
    <row r="98" spans="1:13" s="121" customFormat="1">
      <c r="A98" s="144"/>
      <c r="B98" s="144">
        <v>41</v>
      </c>
      <c r="C98" s="144"/>
      <c r="D98" s="144"/>
      <c r="E98" s="16" t="s">
        <v>137</v>
      </c>
      <c r="F98" s="130">
        <f>F99</f>
        <v>9052116.8499999996</v>
      </c>
      <c r="G98" s="316">
        <f t="shared" ref="G98:J98" si="22">G99</f>
        <v>1201422.3704293582</v>
      </c>
      <c r="H98" s="316">
        <f t="shared" si="22"/>
        <v>445000</v>
      </c>
      <c r="I98" s="316">
        <f t="shared" si="22"/>
        <v>445000</v>
      </c>
      <c r="J98" s="316">
        <f t="shared" si="22"/>
        <v>252667.12</v>
      </c>
      <c r="K98" s="160">
        <f t="shared" si="21"/>
        <v>21.030665502732656</v>
      </c>
      <c r="L98" s="160">
        <f t="shared" si="13"/>
        <v>56.779128089887642</v>
      </c>
    </row>
    <row r="99" spans="1:13" s="121" customFormat="1">
      <c r="A99" s="144"/>
      <c r="B99" s="144"/>
      <c r="C99" s="144">
        <v>412</v>
      </c>
      <c r="D99" s="144"/>
      <c r="E99" s="16" t="s">
        <v>139</v>
      </c>
      <c r="F99" s="130">
        <f>F100+F101</f>
        <v>9052116.8499999996</v>
      </c>
      <c r="G99" s="316">
        <f>G100+G101</f>
        <v>1201422.3704293582</v>
      </c>
      <c r="H99" s="316">
        <f>H100+H101</f>
        <v>445000</v>
      </c>
      <c r="I99" s="316">
        <f>I100+I101</f>
        <v>445000</v>
      </c>
      <c r="J99" s="316">
        <f>J100+J101</f>
        <v>252667.12</v>
      </c>
      <c r="K99" s="160">
        <f t="shared" si="21"/>
        <v>21.030665502732656</v>
      </c>
      <c r="L99" s="160">
        <f t="shared" si="13"/>
        <v>56.779128089887642</v>
      </c>
    </row>
    <row r="100" spans="1:13" s="124" customFormat="1">
      <c r="A100" s="192"/>
      <c r="B100" s="192"/>
      <c r="C100" s="192"/>
      <c r="D100" s="192">
        <v>4123</v>
      </c>
      <c r="E100" s="43" t="s">
        <v>141</v>
      </c>
      <c r="F100" s="131">
        <f>'POSEBNI DIO'!C151+'POSEBNI DIO'!C177+'POSEBNI DIO'!C201</f>
        <v>9027366.8499999996</v>
      </c>
      <c r="G100" s="317">
        <f>'POSEBNI DIO'!D151+'POSEBNI DIO'!D177+'POSEBNI DIO'!D201</f>
        <v>1198137.4809210962</v>
      </c>
      <c r="H100" s="317">
        <f>'POSEBNI DIO'!E151+'POSEBNI DIO'!E177+'POSEBNI DIO'!E201</f>
        <v>245000</v>
      </c>
      <c r="I100" s="317">
        <f>'POSEBNI DIO'!F151+'POSEBNI DIO'!F177+'POSEBNI DIO'!F201</f>
        <v>245000</v>
      </c>
      <c r="J100" s="317">
        <f>'POSEBNI DIO'!G151+'POSEBNI DIO'!G177+'POSEBNI DIO'!G201</f>
        <v>234139.94</v>
      </c>
      <c r="K100" s="160">
        <f t="shared" si="21"/>
        <v>19.541992778658376</v>
      </c>
      <c r="L100" s="160">
        <f t="shared" si="13"/>
        <v>95.567322448979596</v>
      </c>
    </row>
    <row r="101" spans="1:13" s="124" customFormat="1">
      <c r="A101" s="192"/>
      <c r="B101" s="192"/>
      <c r="C101" s="192"/>
      <c r="D101" s="192">
        <v>4124</v>
      </c>
      <c r="E101" s="43" t="s">
        <v>181</v>
      </c>
      <c r="F101" s="131">
        <f>'POSEBNI DIO'!C100</f>
        <v>24750</v>
      </c>
      <c r="G101" s="317">
        <f>'POSEBNI DIO'!D100</f>
        <v>3284.8895082619947</v>
      </c>
      <c r="H101" s="317">
        <f>'POSEBNI DIO'!E100</f>
        <v>200000</v>
      </c>
      <c r="I101" s="317">
        <f>'POSEBNI DIO'!F100</f>
        <v>200000</v>
      </c>
      <c r="J101" s="317">
        <f>'POSEBNI DIO'!G100</f>
        <v>18527.18</v>
      </c>
      <c r="K101" s="161">
        <f t="shared" si="21"/>
        <v>564.0122735757576</v>
      </c>
      <c r="L101" s="161">
        <f t="shared" si="13"/>
        <v>9.2635900000000007</v>
      </c>
    </row>
    <row r="102" spans="1:13" s="121" customFormat="1">
      <c r="A102" s="225"/>
      <c r="B102" s="144">
        <v>42</v>
      </c>
      <c r="C102" s="144"/>
      <c r="D102" s="144"/>
      <c r="E102" s="16" t="s">
        <v>103</v>
      </c>
      <c r="F102" s="302">
        <f>F103+F105+F111+F113</f>
        <v>16338582.370000001</v>
      </c>
      <c r="G102" s="318">
        <f>G103+G105+G111+G113</f>
        <v>2168502.5376600968</v>
      </c>
      <c r="H102" s="318">
        <f>H103+H105+H111+H113</f>
        <v>3950000</v>
      </c>
      <c r="I102" s="318">
        <f>I103+I105+I111+I113</f>
        <v>3950000</v>
      </c>
      <c r="J102" s="318">
        <f>J103+J105+J111+J113</f>
        <v>1207803.3600000001</v>
      </c>
      <c r="K102" s="227">
        <f t="shared" si="21"/>
        <v>55.697576508407941</v>
      </c>
      <c r="L102" s="227">
        <f t="shared" si="13"/>
        <v>30.577300253164559</v>
      </c>
    </row>
    <row r="103" spans="1:13" s="121" customFormat="1">
      <c r="A103" s="225"/>
      <c r="B103" s="144"/>
      <c r="C103" s="144">
        <v>421</v>
      </c>
      <c r="D103" s="144"/>
      <c r="E103" s="16" t="s">
        <v>151</v>
      </c>
      <c r="F103" s="302">
        <f>F104</f>
        <v>0</v>
      </c>
      <c r="G103" s="318">
        <f t="shared" ref="G103:J103" si="23">G104</f>
        <v>0</v>
      </c>
      <c r="H103" s="318">
        <f t="shared" si="23"/>
        <v>0</v>
      </c>
      <c r="I103" s="318">
        <f t="shared" si="23"/>
        <v>0</v>
      </c>
      <c r="J103" s="318">
        <f t="shared" si="23"/>
        <v>0</v>
      </c>
      <c r="K103" s="227">
        <f t="shared" si="21"/>
        <v>0</v>
      </c>
      <c r="L103" s="227">
        <f t="shared" ref="L103:L117" si="24">IFERROR(J103/H103,0)*100</f>
        <v>0</v>
      </c>
    </row>
    <row r="104" spans="1:13" s="124" customFormat="1">
      <c r="A104" s="200"/>
      <c r="B104" s="192"/>
      <c r="C104" s="192"/>
      <c r="D104" s="192">
        <v>4212</v>
      </c>
      <c r="E104" s="43" t="s">
        <v>153</v>
      </c>
      <c r="F104" s="303">
        <f>'POSEBNI DIO'!C103</f>
        <v>0</v>
      </c>
      <c r="G104" s="319">
        <f>'POSEBNI DIO'!D103</f>
        <v>0</v>
      </c>
      <c r="H104" s="319">
        <f>'POSEBNI DIO'!E103</f>
        <v>0</v>
      </c>
      <c r="I104" s="319">
        <f>'POSEBNI DIO'!F103</f>
        <v>0</v>
      </c>
      <c r="J104" s="319">
        <f>'POSEBNI DIO'!G103</f>
        <v>0</v>
      </c>
      <c r="K104" s="164">
        <f t="shared" si="21"/>
        <v>0</v>
      </c>
      <c r="L104" s="164">
        <f t="shared" si="24"/>
        <v>0</v>
      </c>
      <c r="M104" s="119"/>
    </row>
    <row r="105" spans="1:13" s="121" customFormat="1">
      <c r="A105" s="225"/>
      <c r="B105" s="144"/>
      <c r="C105" s="144">
        <v>422</v>
      </c>
      <c r="D105" s="144"/>
      <c r="E105" s="16" t="s">
        <v>105</v>
      </c>
      <c r="F105" s="302">
        <f>F106+F107+F108+F109+F110</f>
        <v>11152193.01</v>
      </c>
      <c r="G105" s="318">
        <f>G106+G107+G108+G109+G110</f>
        <v>1480150.3762691617</v>
      </c>
      <c r="H105" s="318">
        <f>H106+H107+H108+H109+H110</f>
        <v>2649000</v>
      </c>
      <c r="I105" s="318">
        <f>I106+I107+I108+I109+I110</f>
        <v>2649000</v>
      </c>
      <c r="J105" s="318">
        <f>J106+J107+J108+J109+J110</f>
        <v>855466.39000000013</v>
      </c>
      <c r="K105" s="227">
        <f t="shared" si="21"/>
        <v>57.79591072065746</v>
      </c>
      <c r="L105" s="227">
        <f t="shared" si="24"/>
        <v>32.293936957342403</v>
      </c>
    </row>
    <row r="106" spans="1:13" s="124" customFormat="1">
      <c r="A106" s="200"/>
      <c r="B106" s="192"/>
      <c r="C106" s="192"/>
      <c r="D106" s="192">
        <v>4221</v>
      </c>
      <c r="E106" s="43" t="s">
        <v>107</v>
      </c>
      <c r="F106" s="303">
        <f>'POSEBNI DIO'!C105+'POSEBNI DIO'!C154+'POSEBNI DIO'!C180+'POSEBNI DIO'!C204+'POSEBNI DIO'!C219</f>
        <v>10938031.76</v>
      </c>
      <c r="G106" s="319">
        <f>'POSEBNI DIO'!D105+'POSEBNI DIO'!D154+'POSEBNI DIO'!D180+'POSEBNI DIO'!D204+'POSEBNI DIO'!D219</f>
        <v>1451726.293715575</v>
      </c>
      <c r="H106" s="319">
        <f>'POSEBNI DIO'!E105+'POSEBNI DIO'!E154+'POSEBNI DIO'!E180+'POSEBNI DIO'!E204+'POSEBNI DIO'!E219</f>
        <v>2526000</v>
      </c>
      <c r="I106" s="319">
        <f>'POSEBNI DIO'!F105+'POSEBNI DIO'!F154+'POSEBNI DIO'!F180+'POSEBNI DIO'!F204+'POSEBNI DIO'!F219</f>
        <v>2526000</v>
      </c>
      <c r="J106" s="319">
        <f>'POSEBNI DIO'!G105+'POSEBNI DIO'!G154+'POSEBNI DIO'!G180+'POSEBNI DIO'!G204+'POSEBNI DIO'!G219</f>
        <v>844179.82000000007</v>
      </c>
      <c r="K106" s="164">
        <f t="shared" si="21"/>
        <v>58.150067519917314</v>
      </c>
      <c r="L106" s="164">
        <f t="shared" si="24"/>
        <v>33.419628661916072</v>
      </c>
    </row>
    <row r="107" spans="1:13" s="124" customFormat="1">
      <c r="A107" s="200"/>
      <c r="B107" s="192"/>
      <c r="C107" s="192"/>
      <c r="D107" s="192">
        <v>4222</v>
      </c>
      <c r="E107" s="43" t="s">
        <v>109</v>
      </c>
      <c r="F107" s="303">
        <f>'POSEBNI DIO'!C106</f>
        <v>7142</v>
      </c>
      <c r="G107" s="319">
        <f>'POSEBNI DIO'!D106</f>
        <v>947.90629769725922</v>
      </c>
      <c r="H107" s="319">
        <f>'POSEBNI DIO'!E106</f>
        <v>15000</v>
      </c>
      <c r="I107" s="319">
        <f>'POSEBNI DIO'!F106</f>
        <v>15000</v>
      </c>
      <c r="J107" s="319">
        <f>'POSEBNI DIO'!G106</f>
        <v>1796.02</v>
      </c>
      <c r="K107" s="164">
        <f t="shared" si="21"/>
        <v>189.47231433772055</v>
      </c>
      <c r="L107" s="164">
        <f t="shared" si="24"/>
        <v>11.973466666666667</v>
      </c>
    </row>
    <row r="108" spans="1:13" s="124" customFormat="1">
      <c r="A108" s="200"/>
      <c r="B108" s="192"/>
      <c r="C108" s="192"/>
      <c r="D108" s="192">
        <v>4223</v>
      </c>
      <c r="E108" s="43" t="s">
        <v>143</v>
      </c>
      <c r="F108" s="303">
        <f>'POSEBNI DIO'!C107</f>
        <v>188853.5</v>
      </c>
      <c r="G108" s="319">
        <f>'POSEBNI DIO'!D107</f>
        <v>25065.16689893158</v>
      </c>
      <c r="H108" s="319">
        <f>'POSEBNI DIO'!E107</f>
        <v>30000</v>
      </c>
      <c r="I108" s="319">
        <f>'POSEBNI DIO'!F107</f>
        <v>30000</v>
      </c>
      <c r="J108" s="319">
        <f>'POSEBNI DIO'!G107</f>
        <v>2815.28</v>
      </c>
      <c r="K108" s="164">
        <f t="shared" si="21"/>
        <v>11.231842226911336</v>
      </c>
      <c r="L108" s="164">
        <f t="shared" si="24"/>
        <v>9.384266666666667</v>
      </c>
    </row>
    <row r="109" spans="1:13" s="124" customFormat="1">
      <c r="A109" s="200"/>
      <c r="B109" s="200"/>
      <c r="C109" s="200"/>
      <c r="D109" s="200">
        <v>4225</v>
      </c>
      <c r="E109" s="220" t="s">
        <v>183</v>
      </c>
      <c r="F109" s="303">
        <f>'POSEBNI DIO'!C108</f>
        <v>526.25</v>
      </c>
      <c r="G109" s="319">
        <f>'POSEBNI DIO'!D108</f>
        <v>69.845377928196953</v>
      </c>
      <c r="H109" s="319">
        <f>'POSEBNI DIO'!E108</f>
        <v>3000</v>
      </c>
      <c r="I109" s="319">
        <f>'POSEBNI DIO'!F108</f>
        <v>3000</v>
      </c>
      <c r="J109" s="319">
        <f>'POSEBNI DIO'!G108</f>
        <v>0</v>
      </c>
      <c r="K109" s="164">
        <f t="shared" si="21"/>
        <v>0</v>
      </c>
      <c r="L109" s="164">
        <f t="shared" si="24"/>
        <v>0</v>
      </c>
    </row>
    <row r="110" spans="1:13" s="124" customFormat="1">
      <c r="A110" s="200"/>
      <c r="B110" s="200"/>
      <c r="C110" s="200"/>
      <c r="D110" s="200">
        <v>4227</v>
      </c>
      <c r="E110" s="220" t="s">
        <v>145</v>
      </c>
      <c r="F110" s="303">
        <f>'POSEBNI DIO'!C109+'POSEBNI DIO'!C155</f>
        <v>17639.5</v>
      </c>
      <c r="G110" s="319">
        <f>'POSEBNI DIO'!D109+'POSEBNI DIO'!D155</f>
        <v>2341.1639790297963</v>
      </c>
      <c r="H110" s="319">
        <f>'POSEBNI DIO'!E109+'POSEBNI DIO'!E155</f>
        <v>75000</v>
      </c>
      <c r="I110" s="319">
        <f>'POSEBNI DIO'!F109+'POSEBNI DIO'!F155</f>
        <v>75000</v>
      </c>
      <c r="J110" s="319">
        <f>'POSEBNI DIO'!G109+'POSEBNI DIO'!G155</f>
        <v>6675.27</v>
      </c>
      <c r="K110" s="164">
        <f t="shared" si="21"/>
        <v>285.12611930610279</v>
      </c>
      <c r="L110" s="164">
        <f t="shared" si="24"/>
        <v>8.9003600000000009</v>
      </c>
    </row>
    <row r="111" spans="1:13" s="121" customFormat="1">
      <c r="A111" s="225"/>
      <c r="B111" s="225"/>
      <c r="C111" s="225">
        <v>423</v>
      </c>
      <c r="D111" s="225"/>
      <c r="E111" s="219" t="s">
        <v>147</v>
      </c>
      <c r="F111" s="302">
        <f>F112</f>
        <v>330431.07</v>
      </c>
      <c r="G111" s="318">
        <f t="shared" ref="G111:J111" si="25">G112</f>
        <v>43855.73959784989</v>
      </c>
      <c r="H111" s="318">
        <f t="shared" si="25"/>
        <v>80000</v>
      </c>
      <c r="I111" s="318">
        <f t="shared" si="25"/>
        <v>80000</v>
      </c>
      <c r="J111" s="318">
        <f t="shared" si="25"/>
        <v>45415.48</v>
      </c>
      <c r="K111" s="227">
        <f t="shared" si="21"/>
        <v>103.55652513548439</v>
      </c>
      <c r="L111" s="227">
        <f t="shared" si="24"/>
        <v>56.76935000000001</v>
      </c>
    </row>
    <row r="112" spans="1:13" s="124" customFormat="1">
      <c r="A112" s="200"/>
      <c r="B112" s="200"/>
      <c r="C112" s="200"/>
      <c r="D112" s="200">
        <v>4231</v>
      </c>
      <c r="E112" s="220" t="s">
        <v>149</v>
      </c>
      <c r="F112" s="303">
        <f>'POSEBNI DIO'!C111</f>
        <v>330431.07</v>
      </c>
      <c r="G112" s="319">
        <f>'POSEBNI DIO'!D111</f>
        <v>43855.73959784989</v>
      </c>
      <c r="H112" s="319">
        <f>'POSEBNI DIO'!E111</f>
        <v>80000</v>
      </c>
      <c r="I112" s="319">
        <f>'POSEBNI DIO'!F111</f>
        <v>80000</v>
      </c>
      <c r="J112" s="319">
        <f>'POSEBNI DIO'!G111</f>
        <v>45415.48</v>
      </c>
      <c r="K112" s="164">
        <f t="shared" si="21"/>
        <v>103.55652513548439</v>
      </c>
      <c r="L112" s="164">
        <f t="shared" si="24"/>
        <v>56.76935000000001</v>
      </c>
    </row>
    <row r="113" spans="1:12" s="121" customFormat="1">
      <c r="A113" s="225"/>
      <c r="B113" s="225"/>
      <c r="C113" s="225">
        <v>426</v>
      </c>
      <c r="D113" s="225"/>
      <c r="E113" s="219" t="s">
        <v>111</v>
      </c>
      <c r="F113" s="302">
        <f>F114</f>
        <v>4855958.29</v>
      </c>
      <c r="G113" s="318">
        <f t="shared" ref="G113:J113" si="26">G114</f>
        <v>644496.42179308517</v>
      </c>
      <c r="H113" s="318">
        <f t="shared" si="26"/>
        <v>1221000</v>
      </c>
      <c r="I113" s="318">
        <f t="shared" si="26"/>
        <v>1221000</v>
      </c>
      <c r="J113" s="318">
        <f t="shared" si="26"/>
        <v>306921.49</v>
      </c>
      <c r="K113" s="227">
        <f t="shared" si="21"/>
        <v>47.621907526825147</v>
      </c>
      <c r="L113" s="227">
        <f t="shared" si="24"/>
        <v>25.136895167895169</v>
      </c>
    </row>
    <row r="114" spans="1:12" s="124" customFormat="1">
      <c r="A114" s="200"/>
      <c r="B114" s="200"/>
      <c r="C114" s="200"/>
      <c r="D114" s="200">
        <v>4262</v>
      </c>
      <c r="E114" s="220" t="s">
        <v>113</v>
      </c>
      <c r="F114" s="303">
        <f>'POSEBNI DIO'!C157+'POSEBNI DIO'!C182+'POSEBNI DIO'!C206+'POSEBNI DIO'!C221</f>
        <v>4855958.29</v>
      </c>
      <c r="G114" s="319">
        <f>'POSEBNI DIO'!D157+'POSEBNI DIO'!D182+'POSEBNI DIO'!D206+'POSEBNI DIO'!D221</f>
        <v>644496.42179308517</v>
      </c>
      <c r="H114" s="319">
        <f>'POSEBNI DIO'!E157+'POSEBNI DIO'!E182+'POSEBNI DIO'!E206+'POSEBNI DIO'!E221</f>
        <v>1221000</v>
      </c>
      <c r="I114" s="319">
        <f>'POSEBNI DIO'!F157+'POSEBNI DIO'!F182+'POSEBNI DIO'!F206+'POSEBNI DIO'!F221</f>
        <v>1221000</v>
      </c>
      <c r="J114" s="319">
        <f>'POSEBNI DIO'!G157+'POSEBNI DIO'!G182+'POSEBNI DIO'!G206+'POSEBNI DIO'!G221</f>
        <v>306921.49</v>
      </c>
      <c r="K114" s="164">
        <f t="shared" si="21"/>
        <v>47.621907526825147</v>
      </c>
      <c r="L114" s="164">
        <f t="shared" si="24"/>
        <v>25.136895167895169</v>
      </c>
    </row>
    <row r="115" spans="1:12" s="121" customFormat="1">
      <c r="A115" s="225"/>
      <c r="B115" s="144">
        <v>45</v>
      </c>
      <c r="C115" s="144"/>
      <c r="D115" s="144"/>
      <c r="E115" s="16" t="s">
        <v>127</v>
      </c>
      <c r="F115" s="302">
        <f>F116</f>
        <v>8655601.0099999998</v>
      </c>
      <c r="G115" s="318">
        <f t="shared" ref="G115:J116" si="27">G116</f>
        <v>1148795.6745636736</v>
      </c>
      <c r="H115" s="318">
        <f t="shared" si="27"/>
        <v>6550000</v>
      </c>
      <c r="I115" s="318">
        <f t="shared" si="27"/>
        <v>6550000</v>
      </c>
      <c r="J115" s="318">
        <f t="shared" si="27"/>
        <v>638955.04</v>
      </c>
      <c r="K115" s="228">
        <f t="shared" si="21"/>
        <v>55.619554821416159</v>
      </c>
      <c r="L115" s="228">
        <f t="shared" si="24"/>
        <v>9.7550387786259538</v>
      </c>
    </row>
    <row r="116" spans="1:12" s="121" customFormat="1">
      <c r="A116" s="225"/>
      <c r="B116" s="144"/>
      <c r="C116" s="144">
        <v>451</v>
      </c>
      <c r="D116" s="144"/>
      <c r="E116" s="16" t="s">
        <v>129</v>
      </c>
      <c r="F116" s="302">
        <f>F117</f>
        <v>8655601.0099999998</v>
      </c>
      <c r="G116" s="318">
        <f t="shared" si="27"/>
        <v>1148795.6745636736</v>
      </c>
      <c r="H116" s="318">
        <f t="shared" si="27"/>
        <v>6550000</v>
      </c>
      <c r="I116" s="318">
        <f t="shared" si="27"/>
        <v>6550000</v>
      </c>
      <c r="J116" s="318">
        <f t="shared" si="27"/>
        <v>638955.04</v>
      </c>
      <c r="K116" s="228">
        <f t="shared" si="21"/>
        <v>55.619554821416159</v>
      </c>
      <c r="L116" s="228">
        <f t="shared" si="24"/>
        <v>9.7550387786259538</v>
      </c>
    </row>
    <row r="117" spans="1:12" s="124" customFormat="1">
      <c r="A117" s="200"/>
      <c r="B117" s="192"/>
      <c r="C117" s="192"/>
      <c r="D117" s="192">
        <v>4511</v>
      </c>
      <c r="E117" s="43" t="s">
        <v>129</v>
      </c>
      <c r="F117" s="303">
        <f>'POSEBNI DIO'!C134+'POSEBNI DIO'!C138</f>
        <v>8655601.0099999998</v>
      </c>
      <c r="G117" s="319">
        <f>'POSEBNI DIO'!D134+'POSEBNI DIO'!D138</f>
        <v>1148795.6745636736</v>
      </c>
      <c r="H117" s="319">
        <f>'POSEBNI DIO'!E134+'POSEBNI DIO'!E138</f>
        <v>6550000</v>
      </c>
      <c r="I117" s="319">
        <f>'POSEBNI DIO'!F134+'POSEBNI DIO'!F138</f>
        <v>6550000</v>
      </c>
      <c r="J117" s="319">
        <f>'POSEBNI DIO'!G134+'POSEBNI DIO'!G138</f>
        <v>638955.04</v>
      </c>
      <c r="K117" s="165">
        <f t="shared" si="21"/>
        <v>55.619554821416159</v>
      </c>
      <c r="L117" s="165">
        <f t="shared" si="24"/>
        <v>9.7550387786259538</v>
      </c>
    </row>
    <row r="118" spans="1:12" s="124" customFormat="1">
      <c r="A118" s="197"/>
      <c r="B118" s="197"/>
      <c r="C118" s="197"/>
      <c r="D118" s="197"/>
      <c r="G118" s="101"/>
      <c r="H118" s="101"/>
      <c r="I118" s="101"/>
      <c r="J118" s="101"/>
    </row>
    <row r="119" spans="1:12" hidden="1">
      <c r="F119" s="35">
        <f>F38+F97</f>
        <v>23466291444.150002</v>
      </c>
      <c r="G119" s="34"/>
      <c r="H119" s="34"/>
      <c r="I119" s="34"/>
      <c r="J119" s="34"/>
      <c r="K119" s="35"/>
      <c r="L119" s="35"/>
    </row>
    <row r="120" spans="1:12" hidden="1">
      <c r="F120" s="35">
        <f>'Posebni dio s f'!C5</f>
        <v>23466291444.150002</v>
      </c>
      <c r="G120" s="34"/>
      <c r="H120" s="34"/>
      <c r="I120" s="34"/>
      <c r="J120" s="34"/>
      <c r="K120" s="35"/>
      <c r="L120" s="35"/>
    </row>
    <row r="121" spans="1:12" hidden="1">
      <c r="F121" s="34">
        <f>F120-F119</f>
        <v>0</v>
      </c>
      <c r="G121" s="34"/>
      <c r="H121" s="34"/>
      <c r="I121" s="34"/>
      <c r="J121" s="34"/>
      <c r="K121" s="35"/>
      <c r="L121" s="35"/>
    </row>
    <row r="122" spans="1:12" hidden="1">
      <c r="G122" s="28"/>
      <c r="H122" s="28"/>
      <c r="I122" s="28"/>
      <c r="J122" s="28"/>
    </row>
    <row r="123" spans="1:12" hidden="1">
      <c r="F123" s="133"/>
      <c r="G123" s="134"/>
      <c r="H123" s="134"/>
      <c r="I123" s="134"/>
      <c r="J123" s="134"/>
      <c r="K123" s="133"/>
    </row>
    <row r="124" spans="1:12" hidden="1">
      <c r="F124" s="133"/>
      <c r="G124" s="134"/>
      <c r="H124" s="134"/>
      <c r="I124" s="134"/>
      <c r="J124" s="134"/>
      <c r="K124" s="133"/>
    </row>
    <row r="125" spans="1:12" hidden="1">
      <c r="F125" s="133">
        <v>11</v>
      </c>
      <c r="G125" s="300"/>
      <c r="H125" s="300"/>
      <c r="I125" s="300"/>
      <c r="J125" s="300"/>
      <c r="K125" s="136" t="e">
        <f>#REF!+#REF!+#REF!+#REF!+#REF!</f>
        <v>#REF!</v>
      </c>
    </row>
    <row r="126" spans="1:12" hidden="1">
      <c r="F126" s="133">
        <v>12</v>
      </c>
      <c r="G126" s="300"/>
      <c r="H126" s="300"/>
      <c r="I126" s="300"/>
      <c r="J126" s="300"/>
      <c r="K126" s="136" t="e">
        <f>#REF!+#REF!+#REF!+#REF!+#REF!+#REF!+#REF!+#REF!+#REF!+#REF!+#REF!+#REF!</f>
        <v>#REF!</v>
      </c>
    </row>
    <row r="127" spans="1:12" hidden="1">
      <c r="F127" s="133">
        <v>21</v>
      </c>
      <c r="G127" s="300"/>
      <c r="H127" s="300"/>
      <c r="I127" s="300"/>
      <c r="J127" s="300"/>
      <c r="K127" s="136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</row>
    <row r="128" spans="1:12" hidden="1">
      <c r="F128" s="133">
        <v>43</v>
      </c>
      <c r="G128" s="300"/>
      <c r="H128" s="300"/>
      <c r="I128" s="300"/>
      <c r="J128" s="300"/>
      <c r="K128" s="136" t="e">
        <f>#REF!+#REF!+#REF!+#REF!+#REF!</f>
        <v>#REF!</v>
      </c>
    </row>
    <row r="129" spans="6:11" hidden="1">
      <c r="F129" s="133">
        <v>51</v>
      </c>
      <c r="G129" s="300"/>
      <c r="H129" s="300"/>
      <c r="I129" s="300"/>
      <c r="J129" s="300"/>
      <c r="K129" s="136" t="e">
        <f>#REF!</f>
        <v>#REF!</v>
      </c>
    </row>
    <row r="130" spans="6:11" hidden="1">
      <c r="F130" s="133">
        <v>561</v>
      </c>
      <c r="G130" s="300"/>
      <c r="H130" s="300"/>
      <c r="I130" s="300"/>
      <c r="J130" s="300"/>
      <c r="K130" s="136" t="e">
        <f>#REF!+#REF!+#REF!+#REF!+#REF!+#REF!+#REF!+#REF!+#REF!+#REF!+#REF!+#REF!</f>
        <v>#REF!</v>
      </c>
    </row>
    <row r="131" spans="6:11" hidden="1">
      <c r="F131" s="133">
        <v>581</v>
      </c>
      <c r="G131" s="300"/>
      <c r="H131" s="300"/>
      <c r="I131" s="300"/>
      <c r="J131" s="300"/>
      <c r="K131" s="136" t="e">
        <f>#REF!+#REF!+#REF!+#REF!+#REF!+#REF!+#REF!</f>
        <v>#REF!</v>
      </c>
    </row>
    <row r="132" spans="6:11" hidden="1">
      <c r="F132" s="133">
        <v>71</v>
      </c>
      <c r="G132" s="300"/>
      <c r="H132" s="300"/>
      <c r="I132" s="300"/>
      <c r="J132" s="300"/>
      <c r="K132" s="136" t="e">
        <f>#REF!</f>
        <v>#REF!</v>
      </c>
    </row>
    <row r="133" spans="6:11" hidden="1">
      <c r="F133" s="133"/>
      <c r="G133" s="300"/>
      <c r="H133" s="300"/>
      <c r="I133" s="300"/>
      <c r="J133" s="300"/>
      <c r="K133" s="136" t="e">
        <f t="shared" ref="K133" si="28">SUM(K125:K132)</f>
        <v>#REF!</v>
      </c>
    </row>
    <row r="134" spans="6:11" hidden="1">
      <c r="F134" s="133"/>
      <c r="G134" s="134"/>
      <c r="H134" s="134"/>
      <c r="I134" s="134"/>
      <c r="J134" s="134"/>
      <c r="K134" s="133"/>
    </row>
    <row r="135" spans="6:11" hidden="1">
      <c r="F135" s="133">
        <v>11</v>
      </c>
      <c r="G135" s="300"/>
      <c r="H135" s="300"/>
      <c r="I135" s="300"/>
      <c r="J135" s="300"/>
      <c r="K135" s="136" t="e">
        <f>K125-'Račun pr. i ras.-izvori fin.'!F23</f>
        <v>#REF!</v>
      </c>
    </row>
    <row r="136" spans="6:11" hidden="1">
      <c r="F136" s="133">
        <v>12</v>
      </c>
      <c r="G136" s="300"/>
      <c r="H136" s="300"/>
      <c r="I136" s="300"/>
      <c r="J136" s="300"/>
      <c r="K136" s="136" t="e">
        <f>K126-'Račun pr. i ras.-izvori fin.'!F24</f>
        <v>#REF!</v>
      </c>
    </row>
    <row r="137" spans="6:11" hidden="1">
      <c r="F137" s="133">
        <v>21</v>
      </c>
      <c r="G137" s="300"/>
      <c r="H137" s="300"/>
      <c r="I137" s="300"/>
      <c r="J137" s="300"/>
      <c r="K137" s="136" t="e">
        <f>K127-'Račun pr. i ras.-izvori fin.'!F26</f>
        <v>#REF!</v>
      </c>
    </row>
    <row r="138" spans="6:11" hidden="1">
      <c r="F138" s="133">
        <v>43</v>
      </c>
      <c r="G138" s="300"/>
      <c r="H138" s="300"/>
      <c r="I138" s="300"/>
      <c r="J138" s="300"/>
      <c r="K138" s="136" t="e">
        <f>K128-'Račun pr. i ras.-izvori fin.'!F30</f>
        <v>#REF!</v>
      </c>
    </row>
    <row r="139" spans="6:11" hidden="1">
      <c r="F139" s="133"/>
      <c r="G139" s="300"/>
      <c r="H139" s="300"/>
      <c r="I139" s="300"/>
      <c r="J139" s="300"/>
      <c r="K139" s="136" t="e">
        <f>K129-'Račun pr. i ras.-izvori fin.'!F32</f>
        <v>#REF!</v>
      </c>
    </row>
    <row r="140" spans="6:11" hidden="1">
      <c r="F140" s="133">
        <v>561</v>
      </c>
      <c r="G140" s="300"/>
      <c r="H140" s="300"/>
      <c r="I140" s="300"/>
      <c r="J140" s="300"/>
      <c r="K140" s="136" t="e">
        <f>K130-'Račun pr. i ras.-izvori fin.'!F33</f>
        <v>#REF!</v>
      </c>
    </row>
    <row r="141" spans="6:11" hidden="1">
      <c r="F141" s="133"/>
      <c r="G141" s="300"/>
      <c r="H141" s="300"/>
      <c r="I141" s="300"/>
      <c r="J141" s="300"/>
      <c r="K141" s="136" t="e">
        <f>K131-'Račun pr. i ras.-izvori fin.'!F34</f>
        <v>#REF!</v>
      </c>
    </row>
    <row r="142" spans="6:11" hidden="1">
      <c r="F142" s="133"/>
      <c r="G142" s="300"/>
      <c r="H142" s="300"/>
      <c r="I142" s="300"/>
      <c r="J142" s="300"/>
      <c r="K142" s="136" t="e">
        <f>K132-'Račun pr. i ras.-izvori fin.'!F36</f>
        <v>#REF!</v>
      </c>
    </row>
    <row r="143" spans="6:11" hidden="1">
      <c r="G143" s="28"/>
      <c r="H143" s="28"/>
      <c r="I143" s="28"/>
      <c r="J143" s="28"/>
    </row>
    <row r="144" spans="6:11" hidden="1">
      <c r="G144" s="28"/>
      <c r="H144" s="28"/>
      <c r="I144" s="28"/>
      <c r="J144" s="28"/>
    </row>
    <row r="145" spans="1:12">
      <c r="G145" s="34"/>
      <c r="H145" s="34"/>
      <c r="I145" s="34"/>
      <c r="J145" s="34"/>
    </row>
    <row r="146" spans="1:12" ht="26.25" customHeight="1">
      <c r="A146" s="448" t="s">
        <v>416</v>
      </c>
      <c r="B146" s="448"/>
      <c r="C146" s="448"/>
      <c r="D146" s="448"/>
      <c r="E146" s="448"/>
      <c r="F146" s="448"/>
      <c r="G146" s="448"/>
      <c r="H146" s="448"/>
      <c r="I146" s="448"/>
      <c r="J146" s="448"/>
      <c r="K146" s="448"/>
      <c r="L146" s="448"/>
    </row>
  </sheetData>
  <mergeCells count="8">
    <mergeCell ref="A1:L1"/>
    <mergeCell ref="A3:L3"/>
    <mergeCell ref="A5:L5"/>
    <mergeCell ref="A146:L146"/>
    <mergeCell ref="A7:E7"/>
    <mergeCell ref="A8:E8"/>
    <mergeCell ref="A36:E36"/>
    <mergeCell ref="A37:E37"/>
  </mergeCells>
  <pageMargins left="0.7" right="0.7" top="0.75" bottom="0.75" header="0.3" footer="0.3"/>
  <pageSetup paperSize="9" scale="67" orientation="landscape" r:id="rId1"/>
  <rowBreaks count="2" manualBreakCount="2">
    <brk id="33" max="9" man="1"/>
    <brk id="70" max="9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O49"/>
  <sheetViews>
    <sheetView zoomScaleNormal="100" workbookViewId="0">
      <selection activeCell="F30" sqref="F30"/>
    </sheetView>
  </sheetViews>
  <sheetFormatPr defaultRowHeight="12.75"/>
  <cols>
    <col min="1" max="1" width="43.42578125" style="11" bestFit="1" customWidth="1"/>
    <col min="2" max="2" width="28.140625" style="11" hidden="1" customWidth="1"/>
    <col min="3" max="4" width="25.28515625" style="11" customWidth="1"/>
    <col min="5" max="5" width="25.28515625" style="11" hidden="1" customWidth="1"/>
    <col min="6" max="6" width="25.28515625" style="11" customWidth="1"/>
    <col min="7" max="7" width="9.140625" style="39" bestFit="1" customWidth="1"/>
    <col min="8" max="8" width="9.140625" style="11" bestFit="1" customWidth="1"/>
    <col min="9" max="9" width="11.140625" style="11" bestFit="1" customWidth="1"/>
    <col min="10" max="206" width="9.140625" style="11"/>
    <col min="207" max="207" width="44.85546875" style="11" customWidth="1"/>
    <col min="208" max="208" width="16.85546875" style="11" customWidth="1"/>
    <col min="209" max="209" width="19.5703125" style="11" customWidth="1"/>
    <col min="210" max="210" width="16.85546875" style="11" customWidth="1"/>
    <col min="211" max="211" width="18.5703125" style="11" customWidth="1"/>
    <col min="212" max="212" width="15.5703125" style="11" customWidth="1"/>
    <col min="213" max="213" width="16" style="11" customWidth="1"/>
    <col min="214" max="214" width="15.7109375" style="11" customWidth="1"/>
    <col min="215" max="215" width="15.5703125" style="11" customWidth="1"/>
    <col min="216" max="216" width="16" style="11" customWidth="1"/>
    <col min="217" max="217" width="15.7109375" style="11" customWidth="1"/>
    <col min="218" max="462" width="9.140625" style="11"/>
    <col min="463" max="463" width="44.85546875" style="11" customWidth="1"/>
    <col min="464" max="464" width="16.85546875" style="11" customWidth="1"/>
    <col min="465" max="465" width="19.5703125" style="11" customWidth="1"/>
    <col min="466" max="466" width="16.85546875" style="11" customWidth="1"/>
    <col min="467" max="467" width="18.5703125" style="11" customWidth="1"/>
    <col min="468" max="468" width="15.5703125" style="11" customWidth="1"/>
    <col min="469" max="469" width="16" style="11" customWidth="1"/>
    <col min="470" max="470" width="15.7109375" style="11" customWidth="1"/>
    <col min="471" max="471" width="15.5703125" style="11" customWidth="1"/>
    <col min="472" max="472" width="16" style="11" customWidth="1"/>
    <col min="473" max="473" width="15.7109375" style="11" customWidth="1"/>
    <col min="474" max="718" width="9.140625" style="11"/>
    <col min="719" max="719" width="44.85546875" style="11" customWidth="1"/>
    <col min="720" max="720" width="16.85546875" style="11" customWidth="1"/>
    <col min="721" max="721" width="19.5703125" style="11" customWidth="1"/>
    <col min="722" max="722" width="16.85546875" style="11" customWidth="1"/>
    <col min="723" max="723" width="18.5703125" style="11" customWidth="1"/>
    <col min="724" max="724" width="15.5703125" style="11" customWidth="1"/>
    <col min="725" max="725" width="16" style="11" customWidth="1"/>
    <col min="726" max="726" width="15.7109375" style="11" customWidth="1"/>
    <col min="727" max="727" width="15.5703125" style="11" customWidth="1"/>
    <col min="728" max="728" width="16" style="11" customWidth="1"/>
    <col min="729" max="729" width="15.7109375" style="11" customWidth="1"/>
    <col min="730" max="974" width="9.140625" style="11"/>
    <col min="975" max="975" width="44.85546875" style="11" customWidth="1"/>
    <col min="976" max="976" width="16.85546875" style="11" customWidth="1"/>
    <col min="977" max="977" width="19.5703125" style="11" customWidth="1"/>
    <col min="978" max="978" width="16.85546875" style="11" customWidth="1"/>
    <col min="979" max="979" width="18.5703125" style="11" customWidth="1"/>
    <col min="980" max="980" width="15.5703125" style="11" customWidth="1"/>
    <col min="981" max="981" width="16" style="11" customWidth="1"/>
    <col min="982" max="982" width="15.7109375" style="11" customWidth="1"/>
    <col min="983" max="983" width="15.5703125" style="11" customWidth="1"/>
    <col min="984" max="984" width="16" style="11" customWidth="1"/>
    <col min="985" max="985" width="15.7109375" style="11" customWidth="1"/>
    <col min="986" max="1230" width="9.140625" style="11"/>
    <col min="1231" max="1231" width="44.85546875" style="11" customWidth="1"/>
    <col min="1232" max="1232" width="16.85546875" style="11" customWidth="1"/>
    <col min="1233" max="1233" width="19.5703125" style="11" customWidth="1"/>
    <col min="1234" max="1234" width="16.85546875" style="11" customWidth="1"/>
    <col min="1235" max="1235" width="18.5703125" style="11" customWidth="1"/>
    <col min="1236" max="1236" width="15.5703125" style="11" customWidth="1"/>
    <col min="1237" max="1237" width="16" style="11" customWidth="1"/>
    <col min="1238" max="1238" width="15.7109375" style="11" customWidth="1"/>
    <col min="1239" max="1239" width="15.5703125" style="11" customWidth="1"/>
    <col min="1240" max="1240" width="16" style="11" customWidth="1"/>
    <col min="1241" max="1241" width="15.7109375" style="11" customWidth="1"/>
    <col min="1242" max="1486" width="9.140625" style="11"/>
    <col min="1487" max="1487" width="44.85546875" style="11" customWidth="1"/>
    <col min="1488" max="1488" width="16.85546875" style="11" customWidth="1"/>
    <col min="1489" max="1489" width="19.5703125" style="11" customWidth="1"/>
    <col min="1490" max="1490" width="16.85546875" style="11" customWidth="1"/>
    <col min="1491" max="1491" width="18.5703125" style="11" customWidth="1"/>
    <col min="1492" max="1492" width="15.5703125" style="11" customWidth="1"/>
    <col min="1493" max="1493" width="16" style="11" customWidth="1"/>
    <col min="1494" max="1494" width="15.7109375" style="11" customWidth="1"/>
    <col min="1495" max="1495" width="15.5703125" style="11" customWidth="1"/>
    <col min="1496" max="1496" width="16" style="11" customWidth="1"/>
    <col min="1497" max="1497" width="15.7109375" style="11" customWidth="1"/>
    <col min="1498" max="1742" width="9.140625" style="11"/>
    <col min="1743" max="1743" width="44.85546875" style="11" customWidth="1"/>
    <col min="1744" max="1744" width="16.85546875" style="11" customWidth="1"/>
    <col min="1745" max="1745" width="19.5703125" style="11" customWidth="1"/>
    <col min="1746" max="1746" width="16.85546875" style="11" customWidth="1"/>
    <col min="1747" max="1747" width="18.5703125" style="11" customWidth="1"/>
    <col min="1748" max="1748" width="15.5703125" style="11" customWidth="1"/>
    <col min="1749" max="1749" width="16" style="11" customWidth="1"/>
    <col min="1750" max="1750" width="15.7109375" style="11" customWidth="1"/>
    <col min="1751" max="1751" width="15.5703125" style="11" customWidth="1"/>
    <col min="1752" max="1752" width="16" style="11" customWidth="1"/>
    <col min="1753" max="1753" width="15.7109375" style="11" customWidth="1"/>
    <col min="1754" max="1998" width="9.140625" style="11"/>
    <col min="1999" max="1999" width="44.85546875" style="11" customWidth="1"/>
    <col min="2000" max="2000" width="16.85546875" style="11" customWidth="1"/>
    <col min="2001" max="2001" width="19.5703125" style="11" customWidth="1"/>
    <col min="2002" max="2002" width="16.85546875" style="11" customWidth="1"/>
    <col min="2003" max="2003" width="18.5703125" style="11" customWidth="1"/>
    <col min="2004" max="2004" width="15.5703125" style="11" customWidth="1"/>
    <col min="2005" max="2005" width="16" style="11" customWidth="1"/>
    <col min="2006" max="2006" width="15.7109375" style="11" customWidth="1"/>
    <col min="2007" max="2007" width="15.5703125" style="11" customWidth="1"/>
    <col min="2008" max="2008" width="16" style="11" customWidth="1"/>
    <col min="2009" max="2009" width="15.7109375" style="11" customWidth="1"/>
    <col min="2010" max="2254" width="9.140625" style="11"/>
    <col min="2255" max="2255" width="44.85546875" style="11" customWidth="1"/>
    <col min="2256" max="2256" width="16.85546875" style="11" customWidth="1"/>
    <col min="2257" max="2257" width="19.5703125" style="11" customWidth="1"/>
    <col min="2258" max="2258" width="16.85546875" style="11" customWidth="1"/>
    <col min="2259" max="2259" width="18.5703125" style="11" customWidth="1"/>
    <col min="2260" max="2260" width="15.5703125" style="11" customWidth="1"/>
    <col min="2261" max="2261" width="16" style="11" customWidth="1"/>
    <col min="2262" max="2262" width="15.7109375" style="11" customWidth="1"/>
    <col min="2263" max="2263" width="15.5703125" style="11" customWidth="1"/>
    <col min="2264" max="2264" width="16" style="11" customWidth="1"/>
    <col min="2265" max="2265" width="15.7109375" style="11" customWidth="1"/>
    <col min="2266" max="2510" width="9.140625" style="11"/>
    <col min="2511" max="2511" width="44.85546875" style="11" customWidth="1"/>
    <col min="2512" max="2512" width="16.85546875" style="11" customWidth="1"/>
    <col min="2513" max="2513" width="19.5703125" style="11" customWidth="1"/>
    <col min="2514" max="2514" width="16.85546875" style="11" customWidth="1"/>
    <col min="2515" max="2515" width="18.5703125" style="11" customWidth="1"/>
    <col min="2516" max="2516" width="15.5703125" style="11" customWidth="1"/>
    <col min="2517" max="2517" width="16" style="11" customWidth="1"/>
    <col min="2518" max="2518" width="15.7109375" style="11" customWidth="1"/>
    <col min="2519" max="2519" width="15.5703125" style="11" customWidth="1"/>
    <col min="2520" max="2520" width="16" style="11" customWidth="1"/>
    <col min="2521" max="2521" width="15.7109375" style="11" customWidth="1"/>
    <col min="2522" max="2766" width="9.140625" style="11"/>
    <col min="2767" max="2767" width="44.85546875" style="11" customWidth="1"/>
    <col min="2768" max="2768" width="16.85546875" style="11" customWidth="1"/>
    <col min="2769" max="2769" width="19.5703125" style="11" customWidth="1"/>
    <col min="2770" max="2770" width="16.85546875" style="11" customWidth="1"/>
    <col min="2771" max="2771" width="18.5703125" style="11" customWidth="1"/>
    <col min="2772" max="2772" width="15.5703125" style="11" customWidth="1"/>
    <col min="2773" max="2773" width="16" style="11" customWidth="1"/>
    <col min="2774" max="2774" width="15.7109375" style="11" customWidth="1"/>
    <col min="2775" max="2775" width="15.5703125" style="11" customWidth="1"/>
    <col min="2776" max="2776" width="16" style="11" customWidth="1"/>
    <col min="2777" max="2777" width="15.7109375" style="11" customWidth="1"/>
    <col min="2778" max="3022" width="9.140625" style="11"/>
    <col min="3023" max="3023" width="44.85546875" style="11" customWidth="1"/>
    <col min="3024" max="3024" width="16.85546875" style="11" customWidth="1"/>
    <col min="3025" max="3025" width="19.5703125" style="11" customWidth="1"/>
    <col min="3026" max="3026" width="16.85546875" style="11" customWidth="1"/>
    <col min="3027" max="3027" width="18.5703125" style="11" customWidth="1"/>
    <col min="3028" max="3028" width="15.5703125" style="11" customWidth="1"/>
    <col min="3029" max="3029" width="16" style="11" customWidth="1"/>
    <col min="3030" max="3030" width="15.7109375" style="11" customWidth="1"/>
    <col min="3031" max="3031" width="15.5703125" style="11" customWidth="1"/>
    <col min="3032" max="3032" width="16" style="11" customWidth="1"/>
    <col min="3033" max="3033" width="15.7109375" style="11" customWidth="1"/>
    <col min="3034" max="3278" width="9.140625" style="11"/>
    <col min="3279" max="3279" width="44.85546875" style="11" customWidth="1"/>
    <col min="3280" max="3280" width="16.85546875" style="11" customWidth="1"/>
    <col min="3281" max="3281" width="19.5703125" style="11" customWidth="1"/>
    <col min="3282" max="3282" width="16.85546875" style="11" customWidth="1"/>
    <col min="3283" max="3283" width="18.5703125" style="11" customWidth="1"/>
    <col min="3284" max="3284" width="15.5703125" style="11" customWidth="1"/>
    <col min="3285" max="3285" width="16" style="11" customWidth="1"/>
    <col min="3286" max="3286" width="15.7109375" style="11" customWidth="1"/>
    <col min="3287" max="3287" width="15.5703125" style="11" customWidth="1"/>
    <col min="3288" max="3288" width="16" style="11" customWidth="1"/>
    <col min="3289" max="3289" width="15.7109375" style="11" customWidth="1"/>
    <col min="3290" max="3534" width="9.140625" style="11"/>
    <col min="3535" max="3535" width="44.85546875" style="11" customWidth="1"/>
    <col min="3536" max="3536" width="16.85546875" style="11" customWidth="1"/>
    <col min="3537" max="3537" width="19.5703125" style="11" customWidth="1"/>
    <col min="3538" max="3538" width="16.85546875" style="11" customWidth="1"/>
    <col min="3539" max="3539" width="18.5703125" style="11" customWidth="1"/>
    <col min="3540" max="3540" width="15.5703125" style="11" customWidth="1"/>
    <col min="3541" max="3541" width="16" style="11" customWidth="1"/>
    <col min="3542" max="3542" width="15.7109375" style="11" customWidth="1"/>
    <col min="3543" max="3543" width="15.5703125" style="11" customWidth="1"/>
    <col min="3544" max="3544" width="16" style="11" customWidth="1"/>
    <col min="3545" max="3545" width="15.7109375" style="11" customWidth="1"/>
    <col min="3546" max="3790" width="9.140625" style="11"/>
    <col min="3791" max="3791" width="44.85546875" style="11" customWidth="1"/>
    <col min="3792" max="3792" width="16.85546875" style="11" customWidth="1"/>
    <col min="3793" max="3793" width="19.5703125" style="11" customWidth="1"/>
    <col min="3794" max="3794" width="16.85546875" style="11" customWidth="1"/>
    <col min="3795" max="3795" width="18.5703125" style="11" customWidth="1"/>
    <col min="3796" max="3796" width="15.5703125" style="11" customWidth="1"/>
    <col min="3797" max="3797" width="16" style="11" customWidth="1"/>
    <col min="3798" max="3798" width="15.7109375" style="11" customWidth="1"/>
    <col min="3799" max="3799" width="15.5703125" style="11" customWidth="1"/>
    <col min="3800" max="3800" width="16" style="11" customWidth="1"/>
    <col min="3801" max="3801" width="15.7109375" style="11" customWidth="1"/>
    <col min="3802" max="4046" width="9.140625" style="11"/>
    <col min="4047" max="4047" width="44.85546875" style="11" customWidth="1"/>
    <col min="4048" max="4048" width="16.85546875" style="11" customWidth="1"/>
    <col min="4049" max="4049" width="19.5703125" style="11" customWidth="1"/>
    <col min="4050" max="4050" width="16.85546875" style="11" customWidth="1"/>
    <col min="4051" max="4051" width="18.5703125" style="11" customWidth="1"/>
    <col min="4052" max="4052" width="15.5703125" style="11" customWidth="1"/>
    <col min="4053" max="4053" width="16" style="11" customWidth="1"/>
    <col min="4054" max="4054" width="15.7109375" style="11" customWidth="1"/>
    <col min="4055" max="4055" width="15.5703125" style="11" customWidth="1"/>
    <col min="4056" max="4056" width="16" style="11" customWidth="1"/>
    <col min="4057" max="4057" width="15.7109375" style="11" customWidth="1"/>
    <col min="4058" max="4302" width="9.140625" style="11"/>
    <col min="4303" max="4303" width="44.85546875" style="11" customWidth="1"/>
    <col min="4304" max="4304" width="16.85546875" style="11" customWidth="1"/>
    <col min="4305" max="4305" width="19.5703125" style="11" customWidth="1"/>
    <col min="4306" max="4306" width="16.85546875" style="11" customWidth="1"/>
    <col min="4307" max="4307" width="18.5703125" style="11" customWidth="1"/>
    <col min="4308" max="4308" width="15.5703125" style="11" customWidth="1"/>
    <col min="4309" max="4309" width="16" style="11" customWidth="1"/>
    <col min="4310" max="4310" width="15.7109375" style="11" customWidth="1"/>
    <col min="4311" max="4311" width="15.5703125" style="11" customWidth="1"/>
    <col min="4312" max="4312" width="16" style="11" customWidth="1"/>
    <col min="4313" max="4313" width="15.7109375" style="11" customWidth="1"/>
    <col min="4314" max="4558" width="9.140625" style="11"/>
    <col min="4559" max="4559" width="44.85546875" style="11" customWidth="1"/>
    <col min="4560" max="4560" width="16.85546875" style="11" customWidth="1"/>
    <col min="4561" max="4561" width="19.5703125" style="11" customWidth="1"/>
    <col min="4562" max="4562" width="16.85546875" style="11" customWidth="1"/>
    <col min="4563" max="4563" width="18.5703125" style="11" customWidth="1"/>
    <col min="4564" max="4564" width="15.5703125" style="11" customWidth="1"/>
    <col min="4565" max="4565" width="16" style="11" customWidth="1"/>
    <col min="4566" max="4566" width="15.7109375" style="11" customWidth="1"/>
    <col min="4567" max="4567" width="15.5703125" style="11" customWidth="1"/>
    <col min="4568" max="4568" width="16" style="11" customWidth="1"/>
    <col min="4569" max="4569" width="15.7109375" style="11" customWidth="1"/>
    <col min="4570" max="4814" width="9.140625" style="11"/>
    <col min="4815" max="4815" width="44.85546875" style="11" customWidth="1"/>
    <col min="4816" max="4816" width="16.85546875" style="11" customWidth="1"/>
    <col min="4817" max="4817" width="19.5703125" style="11" customWidth="1"/>
    <col min="4818" max="4818" width="16.85546875" style="11" customWidth="1"/>
    <col min="4819" max="4819" width="18.5703125" style="11" customWidth="1"/>
    <col min="4820" max="4820" width="15.5703125" style="11" customWidth="1"/>
    <col min="4821" max="4821" width="16" style="11" customWidth="1"/>
    <col min="4822" max="4822" width="15.7109375" style="11" customWidth="1"/>
    <col min="4823" max="4823" width="15.5703125" style="11" customWidth="1"/>
    <col min="4824" max="4824" width="16" style="11" customWidth="1"/>
    <col min="4825" max="4825" width="15.7109375" style="11" customWidth="1"/>
    <col min="4826" max="5070" width="9.140625" style="11"/>
    <col min="5071" max="5071" width="44.85546875" style="11" customWidth="1"/>
    <col min="5072" max="5072" width="16.85546875" style="11" customWidth="1"/>
    <col min="5073" max="5073" width="19.5703125" style="11" customWidth="1"/>
    <col min="5074" max="5074" width="16.85546875" style="11" customWidth="1"/>
    <col min="5075" max="5075" width="18.5703125" style="11" customWidth="1"/>
    <col min="5076" max="5076" width="15.5703125" style="11" customWidth="1"/>
    <col min="5077" max="5077" width="16" style="11" customWidth="1"/>
    <col min="5078" max="5078" width="15.7109375" style="11" customWidth="1"/>
    <col min="5079" max="5079" width="15.5703125" style="11" customWidth="1"/>
    <col min="5080" max="5080" width="16" style="11" customWidth="1"/>
    <col min="5081" max="5081" width="15.7109375" style="11" customWidth="1"/>
    <col min="5082" max="5326" width="9.140625" style="11"/>
    <col min="5327" max="5327" width="44.85546875" style="11" customWidth="1"/>
    <col min="5328" max="5328" width="16.85546875" style="11" customWidth="1"/>
    <col min="5329" max="5329" width="19.5703125" style="11" customWidth="1"/>
    <col min="5330" max="5330" width="16.85546875" style="11" customWidth="1"/>
    <col min="5331" max="5331" width="18.5703125" style="11" customWidth="1"/>
    <col min="5332" max="5332" width="15.5703125" style="11" customWidth="1"/>
    <col min="5333" max="5333" width="16" style="11" customWidth="1"/>
    <col min="5334" max="5334" width="15.7109375" style="11" customWidth="1"/>
    <col min="5335" max="5335" width="15.5703125" style="11" customWidth="1"/>
    <col min="5336" max="5336" width="16" style="11" customWidth="1"/>
    <col min="5337" max="5337" width="15.7109375" style="11" customWidth="1"/>
    <col min="5338" max="5582" width="9.140625" style="11"/>
    <col min="5583" max="5583" width="44.85546875" style="11" customWidth="1"/>
    <col min="5584" max="5584" width="16.85546875" style="11" customWidth="1"/>
    <col min="5585" max="5585" width="19.5703125" style="11" customWidth="1"/>
    <col min="5586" max="5586" width="16.85546875" style="11" customWidth="1"/>
    <col min="5587" max="5587" width="18.5703125" style="11" customWidth="1"/>
    <col min="5588" max="5588" width="15.5703125" style="11" customWidth="1"/>
    <col min="5589" max="5589" width="16" style="11" customWidth="1"/>
    <col min="5590" max="5590" width="15.7109375" style="11" customWidth="1"/>
    <col min="5591" max="5591" width="15.5703125" style="11" customWidth="1"/>
    <col min="5592" max="5592" width="16" style="11" customWidth="1"/>
    <col min="5593" max="5593" width="15.7109375" style="11" customWidth="1"/>
    <col min="5594" max="5838" width="9.140625" style="11"/>
    <col min="5839" max="5839" width="44.85546875" style="11" customWidth="1"/>
    <col min="5840" max="5840" width="16.85546875" style="11" customWidth="1"/>
    <col min="5841" max="5841" width="19.5703125" style="11" customWidth="1"/>
    <col min="5842" max="5842" width="16.85546875" style="11" customWidth="1"/>
    <col min="5843" max="5843" width="18.5703125" style="11" customWidth="1"/>
    <col min="5844" max="5844" width="15.5703125" style="11" customWidth="1"/>
    <col min="5845" max="5845" width="16" style="11" customWidth="1"/>
    <col min="5846" max="5846" width="15.7109375" style="11" customWidth="1"/>
    <col min="5847" max="5847" width="15.5703125" style="11" customWidth="1"/>
    <col min="5848" max="5848" width="16" style="11" customWidth="1"/>
    <col min="5849" max="5849" width="15.7109375" style="11" customWidth="1"/>
    <col min="5850" max="6094" width="9.140625" style="11"/>
    <col min="6095" max="6095" width="44.85546875" style="11" customWidth="1"/>
    <col min="6096" max="6096" width="16.85546875" style="11" customWidth="1"/>
    <col min="6097" max="6097" width="19.5703125" style="11" customWidth="1"/>
    <col min="6098" max="6098" width="16.85546875" style="11" customWidth="1"/>
    <col min="6099" max="6099" width="18.5703125" style="11" customWidth="1"/>
    <col min="6100" max="6100" width="15.5703125" style="11" customWidth="1"/>
    <col min="6101" max="6101" width="16" style="11" customWidth="1"/>
    <col min="6102" max="6102" width="15.7109375" style="11" customWidth="1"/>
    <col min="6103" max="6103" width="15.5703125" style="11" customWidth="1"/>
    <col min="6104" max="6104" width="16" style="11" customWidth="1"/>
    <col min="6105" max="6105" width="15.7109375" style="11" customWidth="1"/>
    <col min="6106" max="6350" width="9.140625" style="11"/>
    <col min="6351" max="6351" width="44.85546875" style="11" customWidth="1"/>
    <col min="6352" max="6352" width="16.85546875" style="11" customWidth="1"/>
    <col min="6353" max="6353" width="19.5703125" style="11" customWidth="1"/>
    <col min="6354" max="6354" width="16.85546875" style="11" customWidth="1"/>
    <col min="6355" max="6355" width="18.5703125" style="11" customWidth="1"/>
    <col min="6356" max="6356" width="15.5703125" style="11" customWidth="1"/>
    <col min="6357" max="6357" width="16" style="11" customWidth="1"/>
    <col min="6358" max="6358" width="15.7109375" style="11" customWidth="1"/>
    <col min="6359" max="6359" width="15.5703125" style="11" customWidth="1"/>
    <col min="6360" max="6360" width="16" style="11" customWidth="1"/>
    <col min="6361" max="6361" width="15.7109375" style="11" customWidth="1"/>
    <col min="6362" max="6606" width="9.140625" style="11"/>
    <col min="6607" max="6607" width="44.85546875" style="11" customWidth="1"/>
    <col min="6608" max="6608" width="16.85546875" style="11" customWidth="1"/>
    <col min="6609" max="6609" width="19.5703125" style="11" customWidth="1"/>
    <col min="6610" max="6610" width="16.85546875" style="11" customWidth="1"/>
    <col min="6611" max="6611" width="18.5703125" style="11" customWidth="1"/>
    <col min="6612" max="6612" width="15.5703125" style="11" customWidth="1"/>
    <col min="6613" max="6613" width="16" style="11" customWidth="1"/>
    <col min="6614" max="6614" width="15.7109375" style="11" customWidth="1"/>
    <col min="6615" max="6615" width="15.5703125" style="11" customWidth="1"/>
    <col min="6616" max="6616" width="16" style="11" customWidth="1"/>
    <col min="6617" max="6617" width="15.7109375" style="11" customWidth="1"/>
    <col min="6618" max="6862" width="9.140625" style="11"/>
    <col min="6863" max="6863" width="44.85546875" style="11" customWidth="1"/>
    <col min="6864" max="6864" width="16.85546875" style="11" customWidth="1"/>
    <col min="6865" max="6865" width="19.5703125" style="11" customWidth="1"/>
    <col min="6866" max="6866" width="16.85546875" style="11" customWidth="1"/>
    <col min="6867" max="6867" width="18.5703125" style="11" customWidth="1"/>
    <col min="6868" max="6868" width="15.5703125" style="11" customWidth="1"/>
    <col min="6869" max="6869" width="16" style="11" customWidth="1"/>
    <col min="6870" max="6870" width="15.7109375" style="11" customWidth="1"/>
    <col min="6871" max="6871" width="15.5703125" style="11" customWidth="1"/>
    <col min="6872" max="6872" width="16" style="11" customWidth="1"/>
    <col min="6873" max="6873" width="15.7109375" style="11" customWidth="1"/>
    <col min="6874" max="7118" width="9.140625" style="11"/>
    <col min="7119" max="7119" width="44.85546875" style="11" customWidth="1"/>
    <col min="7120" max="7120" width="16.85546875" style="11" customWidth="1"/>
    <col min="7121" max="7121" width="19.5703125" style="11" customWidth="1"/>
    <col min="7122" max="7122" width="16.85546875" style="11" customWidth="1"/>
    <col min="7123" max="7123" width="18.5703125" style="11" customWidth="1"/>
    <col min="7124" max="7124" width="15.5703125" style="11" customWidth="1"/>
    <col min="7125" max="7125" width="16" style="11" customWidth="1"/>
    <col min="7126" max="7126" width="15.7109375" style="11" customWidth="1"/>
    <col min="7127" max="7127" width="15.5703125" style="11" customWidth="1"/>
    <col min="7128" max="7128" width="16" style="11" customWidth="1"/>
    <col min="7129" max="7129" width="15.7109375" style="11" customWidth="1"/>
    <col min="7130" max="7374" width="9.140625" style="11"/>
    <col min="7375" max="7375" width="44.85546875" style="11" customWidth="1"/>
    <col min="7376" max="7376" width="16.85546875" style="11" customWidth="1"/>
    <col min="7377" max="7377" width="19.5703125" style="11" customWidth="1"/>
    <col min="7378" max="7378" width="16.85546875" style="11" customWidth="1"/>
    <col min="7379" max="7379" width="18.5703125" style="11" customWidth="1"/>
    <col min="7380" max="7380" width="15.5703125" style="11" customWidth="1"/>
    <col min="7381" max="7381" width="16" style="11" customWidth="1"/>
    <col min="7382" max="7382" width="15.7109375" style="11" customWidth="1"/>
    <col min="7383" max="7383" width="15.5703125" style="11" customWidth="1"/>
    <col min="7384" max="7384" width="16" style="11" customWidth="1"/>
    <col min="7385" max="7385" width="15.7109375" style="11" customWidth="1"/>
    <col min="7386" max="7630" width="9.140625" style="11"/>
    <col min="7631" max="7631" width="44.85546875" style="11" customWidth="1"/>
    <col min="7632" max="7632" width="16.85546875" style="11" customWidth="1"/>
    <col min="7633" max="7633" width="19.5703125" style="11" customWidth="1"/>
    <col min="7634" max="7634" width="16.85546875" style="11" customWidth="1"/>
    <col min="7635" max="7635" width="18.5703125" style="11" customWidth="1"/>
    <col min="7636" max="7636" width="15.5703125" style="11" customWidth="1"/>
    <col min="7637" max="7637" width="16" style="11" customWidth="1"/>
    <col min="7638" max="7638" width="15.7109375" style="11" customWidth="1"/>
    <col min="7639" max="7639" width="15.5703125" style="11" customWidth="1"/>
    <col min="7640" max="7640" width="16" style="11" customWidth="1"/>
    <col min="7641" max="7641" width="15.7109375" style="11" customWidth="1"/>
    <col min="7642" max="7886" width="9.140625" style="11"/>
    <col min="7887" max="7887" width="44.85546875" style="11" customWidth="1"/>
    <col min="7888" max="7888" width="16.85546875" style="11" customWidth="1"/>
    <col min="7889" max="7889" width="19.5703125" style="11" customWidth="1"/>
    <col min="7890" max="7890" width="16.85546875" style="11" customWidth="1"/>
    <col min="7891" max="7891" width="18.5703125" style="11" customWidth="1"/>
    <col min="7892" max="7892" width="15.5703125" style="11" customWidth="1"/>
    <col min="7893" max="7893" width="16" style="11" customWidth="1"/>
    <col min="7894" max="7894" width="15.7109375" style="11" customWidth="1"/>
    <col min="7895" max="7895" width="15.5703125" style="11" customWidth="1"/>
    <col min="7896" max="7896" width="16" style="11" customWidth="1"/>
    <col min="7897" max="7897" width="15.7109375" style="11" customWidth="1"/>
    <col min="7898" max="8142" width="9.140625" style="11"/>
    <col min="8143" max="8143" width="44.85546875" style="11" customWidth="1"/>
    <col min="8144" max="8144" width="16.85546875" style="11" customWidth="1"/>
    <col min="8145" max="8145" width="19.5703125" style="11" customWidth="1"/>
    <col min="8146" max="8146" width="16.85546875" style="11" customWidth="1"/>
    <col min="8147" max="8147" width="18.5703125" style="11" customWidth="1"/>
    <col min="8148" max="8148" width="15.5703125" style="11" customWidth="1"/>
    <col min="8149" max="8149" width="16" style="11" customWidth="1"/>
    <col min="8150" max="8150" width="15.7109375" style="11" customWidth="1"/>
    <col min="8151" max="8151" width="15.5703125" style="11" customWidth="1"/>
    <col min="8152" max="8152" width="16" style="11" customWidth="1"/>
    <col min="8153" max="8153" width="15.7109375" style="11" customWidth="1"/>
    <col min="8154" max="8398" width="9.140625" style="11"/>
    <col min="8399" max="8399" width="44.85546875" style="11" customWidth="1"/>
    <col min="8400" max="8400" width="16.85546875" style="11" customWidth="1"/>
    <col min="8401" max="8401" width="19.5703125" style="11" customWidth="1"/>
    <col min="8402" max="8402" width="16.85546875" style="11" customWidth="1"/>
    <col min="8403" max="8403" width="18.5703125" style="11" customWidth="1"/>
    <col min="8404" max="8404" width="15.5703125" style="11" customWidth="1"/>
    <col min="8405" max="8405" width="16" style="11" customWidth="1"/>
    <col min="8406" max="8406" width="15.7109375" style="11" customWidth="1"/>
    <col min="8407" max="8407" width="15.5703125" style="11" customWidth="1"/>
    <col min="8408" max="8408" width="16" style="11" customWidth="1"/>
    <col min="8409" max="8409" width="15.7109375" style="11" customWidth="1"/>
    <col min="8410" max="8654" width="9.140625" style="11"/>
    <col min="8655" max="8655" width="44.85546875" style="11" customWidth="1"/>
    <col min="8656" max="8656" width="16.85546875" style="11" customWidth="1"/>
    <col min="8657" max="8657" width="19.5703125" style="11" customWidth="1"/>
    <col min="8658" max="8658" width="16.85546875" style="11" customWidth="1"/>
    <col min="8659" max="8659" width="18.5703125" style="11" customWidth="1"/>
    <col min="8660" max="8660" width="15.5703125" style="11" customWidth="1"/>
    <col min="8661" max="8661" width="16" style="11" customWidth="1"/>
    <col min="8662" max="8662" width="15.7109375" style="11" customWidth="1"/>
    <col min="8663" max="8663" width="15.5703125" style="11" customWidth="1"/>
    <col min="8664" max="8664" width="16" style="11" customWidth="1"/>
    <col min="8665" max="8665" width="15.7109375" style="11" customWidth="1"/>
    <col min="8666" max="8910" width="9.140625" style="11"/>
    <col min="8911" max="8911" width="44.85546875" style="11" customWidth="1"/>
    <col min="8912" max="8912" width="16.85546875" style="11" customWidth="1"/>
    <col min="8913" max="8913" width="19.5703125" style="11" customWidth="1"/>
    <col min="8914" max="8914" width="16.85546875" style="11" customWidth="1"/>
    <col min="8915" max="8915" width="18.5703125" style="11" customWidth="1"/>
    <col min="8916" max="8916" width="15.5703125" style="11" customWidth="1"/>
    <col min="8917" max="8917" width="16" style="11" customWidth="1"/>
    <col min="8918" max="8918" width="15.7109375" style="11" customWidth="1"/>
    <col min="8919" max="8919" width="15.5703125" style="11" customWidth="1"/>
    <col min="8920" max="8920" width="16" style="11" customWidth="1"/>
    <col min="8921" max="8921" width="15.7109375" style="11" customWidth="1"/>
    <col min="8922" max="9166" width="9.140625" style="11"/>
    <col min="9167" max="9167" width="44.85546875" style="11" customWidth="1"/>
    <col min="9168" max="9168" width="16.85546875" style="11" customWidth="1"/>
    <col min="9169" max="9169" width="19.5703125" style="11" customWidth="1"/>
    <col min="9170" max="9170" width="16.85546875" style="11" customWidth="1"/>
    <col min="9171" max="9171" width="18.5703125" style="11" customWidth="1"/>
    <col min="9172" max="9172" width="15.5703125" style="11" customWidth="1"/>
    <col min="9173" max="9173" width="16" style="11" customWidth="1"/>
    <col min="9174" max="9174" width="15.7109375" style="11" customWidth="1"/>
    <col min="9175" max="9175" width="15.5703125" style="11" customWidth="1"/>
    <col min="9176" max="9176" width="16" style="11" customWidth="1"/>
    <col min="9177" max="9177" width="15.7109375" style="11" customWidth="1"/>
    <col min="9178" max="9422" width="9.140625" style="11"/>
    <col min="9423" max="9423" width="44.85546875" style="11" customWidth="1"/>
    <col min="9424" max="9424" width="16.85546875" style="11" customWidth="1"/>
    <col min="9425" max="9425" width="19.5703125" style="11" customWidth="1"/>
    <col min="9426" max="9426" width="16.85546875" style="11" customWidth="1"/>
    <col min="9427" max="9427" width="18.5703125" style="11" customWidth="1"/>
    <col min="9428" max="9428" width="15.5703125" style="11" customWidth="1"/>
    <col min="9429" max="9429" width="16" style="11" customWidth="1"/>
    <col min="9430" max="9430" width="15.7109375" style="11" customWidth="1"/>
    <col min="9431" max="9431" width="15.5703125" style="11" customWidth="1"/>
    <col min="9432" max="9432" width="16" style="11" customWidth="1"/>
    <col min="9433" max="9433" width="15.7109375" style="11" customWidth="1"/>
    <col min="9434" max="9678" width="9.140625" style="11"/>
    <col min="9679" max="9679" width="44.85546875" style="11" customWidth="1"/>
    <col min="9680" max="9680" width="16.85546875" style="11" customWidth="1"/>
    <col min="9681" max="9681" width="19.5703125" style="11" customWidth="1"/>
    <col min="9682" max="9682" width="16.85546875" style="11" customWidth="1"/>
    <col min="9683" max="9683" width="18.5703125" style="11" customWidth="1"/>
    <col min="9684" max="9684" width="15.5703125" style="11" customWidth="1"/>
    <col min="9685" max="9685" width="16" style="11" customWidth="1"/>
    <col min="9686" max="9686" width="15.7109375" style="11" customWidth="1"/>
    <col min="9687" max="9687" width="15.5703125" style="11" customWidth="1"/>
    <col min="9688" max="9688" width="16" style="11" customWidth="1"/>
    <col min="9689" max="9689" width="15.7109375" style="11" customWidth="1"/>
    <col min="9690" max="9934" width="9.140625" style="11"/>
    <col min="9935" max="9935" width="44.85546875" style="11" customWidth="1"/>
    <col min="9936" max="9936" width="16.85546875" style="11" customWidth="1"/>
    <col min="9937" max="9937" width="19.5703125" style="11" customWidth="1"/>
    <col min="9938" max="9938" width="16.85546875" style="11" customWidth="1"/>
    <col min="9939" max="9939" width="18.5703125" style="11" customWidth="1"/>
    <col min="9940" max="9940" width="15.5703125" style="11" customWidth="1"/>
    <col min="9941" max="9941" width="16" style="11" customWidth="1"/>
    <col min="9942" max="9942" width="15.7109375" style="11" customWidth="1"/>
    <col min="9943" max="9943" width="15.5703125" style="11" customWidth="1"/>
    <col min="9944" max="9944" width="16" style="11" customWidth="1"/>
    <col min="9945" max="9945" width="15.7109375" style="11" customWidth="1"/>
    <col min="9946" max="10190" width="9.140625" style="11"/>
    <col min="10191" max="10191" width="44.85546875" style="11" customWidth="1"/>
    <col min="10192" max="10192" width="16.85546875" style="11" customWidth="1"/>
    <col min="10193" max="10193" width="19.5703125" style="11" customWidth="1"/>
    <col min="10194" max="10194" width="16.85546875" style="11" customWidth="1"/>
    <col min="10195" max="10195" width="18.5703125" style="11" customWidth="1"/>
    <col min="10196" max="10196" width="15.5703125" style="11" customWidth="1"/>
    <col min="10197" max="10197" width="16" style="11" customWidth="1"/>
    <col min="10198" max="10198" width="15.7109375" style="11" customWidth="1"/>
    <col min="10199" max="10199" width="15.5703125" style="11" customWidth="1"/>
    <col min="10200" max="10200" width="16" style="11" customWidth="1"/>
    <col min="10201" max="10201" width="15.7109375" style="11" customWidth="1"/>
    <col min="10202" max="10446" width="9.140625" style="11"/>
    <col min="10447" max="10447" width="44.85546875" style="11" customWidth="1"/>
    <col min="10448" max="10448" width="16.85546875" style="11" customWidth="1"/>
    <col min="10449" max="10449" width="19.5703125" style="11" customWidth="1"/>
    <col min="10450" max="10450" width="16.85546875" style="11" customWidth="1"/>
    <col min="10451" max="10451" width="18.5703125" style="11" customWidth="1"/>
    <col min="10452" max="10452" width="15.5703125" style="11" customWidth="1"/>
    <col min="10453" max="10453" width="16" style="11" customWidth="1"/>
    <col min="10454" max="10454" width="15.7109375" style="11" customWidth="1"/>
    <col min="10455" max="10455" width="15.5703125" style="11" customWidth="1"/>
    <col min="10456" max="10456" width="16" style="11" customWidth="1"/>
    <col min="10457" max="10457" width="15.7109375" style="11" customWidth="1"/>
    <col min="10458" max="10702" width="9.140625" style="11"/>
    <col min="10703" max="10703" width="44.85546875" style="11" customWidth="1"/>
    <col min="10704" max="10704" width="16.85546875" style="11" customWidth="1"/>
    <col min="10705" max="10705" width="19.5703125" style="11" customWidth="1"/>
    <col min="10706" max="10706" width="16.85546875" style="11" customWidth="1"/>
    <col min="10707" max="10707" width="18.5703125" style="11" customWidth="1"/>
    <col min="10708" max="10708" width="15.5703125" style="11" customWidth="1"/>
    <col min="10709" max="10709" width="16" style="11" customWidth="1"/>
    <col min="10710" max="10710" width="15.7109375" style="11" customWidth="1"/>
    <col min="10711" max="10711" width="15.5703125" style="11" customWidth="1"/>
    <col min="10712" max="10712" width="16" style="11" customWidth="1"/>
    <col min="10713" max="10713" width="15.7109375" style="11" customWidth="1"/>
    <col min="10714" max="10958" width="9.140625" style="11"/>
    <col min="10959" max="10959" width="44.85546875" style="11" customWidth="1"/>
    <col min="10960" max="10960" width="16.85546875" style="11" customWidth="1"/>
    <col min="10961" max="10961" width="19.5703125" style="11" customWidth="1"/>
    <col min="10962" max="10962" width="16.85546875" style="11" customWidth="1"/>
    <col min="10963" max="10963" width="18.5703125" style="11" customWidth="1"/>
    <col min="10964" max="10964" width="15.5703125" style="11" customWidth="1"/>
    <col min="10965" max="10965" width="16" style="11" customWidth="1"/>
    <col min="10966" max="10966" width="15.7109375" style="11" customWidth="1"/>
    <col min="10967" max="10967" width="15.5703125" style="11" customWidth="1"/>
    <col min="10968" max="10968" width="16" style="11" customWidth="1"/>
    <col min="10969" max="10969" width="15.7109375" style="11" customWidth="1"/>
    <col min="10970" max="11214" width="9.140625" style="11"/>
    <col min="11215" max="11215" width="44.85546875" style="11" customWidth="1"/>
    <col min="11216" max="11216" width="16.85546875" style="11" customWidth="1"/>
    <col min="11217" max="11217" width="19.5703125" style="11" customWidth="1"/>
    <col min="11218" max="11218" width="16.85546875" style="11" customWidth="1"/>
    <col min="11219" max="11219" width="18.5703125" style="11" customWidth="1"/>
    <col min="11220" max="11220" width="15.5703125" style="11" customWidth="1"/>
    <col min="11221" max="11221" width="16" style="11" customWidth="1"/>
    <col min="11222" max="11222" width="15.7109375" style="11" customWidth="1"/>
    <col min="11223" max="11223" width="15.5703125" style="11" customWidth="1"/>
    <col min="11224" max="11224" width="16" style="11" customWidth="1"/>
    <col min="11225" max="11225" width="15.7109375" style="11" customWidth="1"/>
    <col min="11226" max="11470" width="9.140625" style="11"/>
    <col min="11471" max="11471" width="44.85546875" style="11" customWidth="1"/>
    <col min="11472" max="11472" width="16.85546875" style="11" customWidth="1"/>
    <col min="11473" max="11473" width="19.5703125" style="11" customWidth="1"/>
    <col min="11474" max="11474" width="16.85546875" style="11" customWidth="1"/>
    <col min="11475" max="11475" width="18.5703125" style="11" customWidth="1"/>
    <col min="11476" max="11476" width="15.5703125" style="11" customWidth="1"/>
    <col min="11477" max="11477" width="16" style="11" customWidth="1"/>
    <col min="11478" max="11478" width="15.7109375" style="11" customWidth="1"/>
    <col min="11479" max="11479" width="15.5703125" style="11" customWidth="1"/>
    <col min="11480" max="11480" width="16" style="11" customWidth="1"/>
    <col min="11481" max="11481" width="15.7109375" style="11" customWidth="1"/>
    <col min="11482" max="11726" width="9.140625" style="11"/>
    <col min="11727" max="11727" width="44.85546875" style="11" customWidth="1"/>
    <col min="11728" max="11728" width="16.85546875" style="11" customWidth="1"/>
    <col min="11729" max="11729" width="19.5703125" style="11" customWidth="1"/>
    <col min="11730" max="11730" width="16.85546875" style="11" customWidth="1"/>
    <col min="11731" max="11731" width="18.5703125" style="11" customWidth="1"/>
    <col min="11732" max="11732" width="15.5703125" style="11" customWidth="1"/>
    <col min="11733" max="11733" width="16" style="11" customWidth="1"/>
    <col min="11734" max="11734" width="15.7109375" style="11" customWidth="1"/>
    <col min="11735" max="11735" width="15.5703125" style="11" customWidth="1"/>
    <col min="11736" max="11736" width="16" style="11" customWidth="1"/>
    <col min="11737" max="11737" width="15.7109375" style="11" customWidth="1"/>
    <col min="11738" max="11982" width="9.140625" style="11"/>
    <col min="11983" max="11983" width="44.85546875" style="11" customWidth="1"/>
    <col min="11984" max="11984" width="16.85546875" style="11" customWidth="1"/>
    <col min="11985" max="11985" width="19.5703125" style="11" customWidth="1"/>
    <col min="11986" max="11986" width="16.85546875" style="11" customWidth="1"/>
    <col min="11987" max="11987" width="18.5703125" style="11" customWidth="1"/>
    <col min="11988" max="11988" width="15.5703125" style="11" customWidth="1"/>
    <col min="11989" max="11989" width="16" style="11" customWidth="1"/>
    <col min="11990" max="11990" width="15.7109375" style="11" customWidth="1"/>
    <col min="11991" max="11991" width="15.5703125" style="11" customWidth="1"/>
    <col min="11992" max="11992" width="16" style="11" customWidth="1"/>
    <col min="11993" max="11993" width="15.7109375" style="11" customWidth="1"/>
    <col min="11994" max="12238" width="9.140625" style="11"/>
    <col min="12239" max="12239" width="44.85546875" style="11" customWidth="1"/>
    <col min="12240" max="12240" width="16.85546875" style="11" customWidth="1"/>
    <col min="12241" max="12241" width="19.5703125" style="11" customWidth="1"/>
    <col min="12242" max="12242" width="16.85546875" style="11" customWidth="1"/>
    <col min="12243" max="12243" width="18.5703125" style="11" customWidth="1"/>
    <col min="12244" max="12244" width="15.5703125" style="11" customWidth="1"/>
    <col min="12245" max="12245" width="16" style="11" customWidth="1"/>
    <col min="12246" max="12246" width="15.7109375" style="11" customWidth="1"/>
    <col min="12247" max="12247" width="15.5703125" style="11" customWidth="1"/>
    <col min="12248" max="12248" width="16" style="11" customWidth="1"/>
    <col min="12249" max="12249" width="15.7109375" style="11" customWidth="1"/>
    <col min="12250" max="12494" width="9.140625" style="11"/>
    <col min="12495" max="12495" width="44.85546875" style="11" customWidth="1"/>
    <col min="12496" max="12496" width="16.85546875" style="11" customWidth="1"/>
    <col min="12497" max="12497" width="19.5703125" style="11" customWidth="1"/>
    <col min="12498" max="12498" width="16.85546875" style="11" customWidth="1"/>
    <col min="12499" max="12499" width="18.5703125" style="11" customWidth="1"/>
    <col min="12500" max="12500" width="15.5703125" style="11" customWidth="1"/>
    <col min="12501" max="12501" width="16" style="11" customWidth="1"/>
    <col min="12502" max="12502" width="15.7109375" style="11" customWidth="1"/>
    <col min="12503" max="12503" width="15.5703125" style="11" customWidth="1"/>
    <col min="12504" max="12504" width="16" style="11" customWidth="1"/>
    <col min="12505" max="12505" width="15.7109375" style="11" customWidth="1"/>
    <col min="12506" max="12750" width="9.140625" style="11"/>
    <col min="12751" max="12751" width="44.85546875" style="11" customWidth="1"/>
    <col min="12752" max="12752" width="16.85546875" style="11" customWidth="1"/>
    <col min="12753" max="12753" width="19.5703125" style="11" customWidth="1"/>
    <col min="12754" max="12754" width="16.85546875" style="11" customWidth="1"/>
    <col min="12755" max="12755" width="18.5703125" style="11" customWidth="1"/>
    <col min="12756" max="12756" width="15.5703125" style="11" customWidth="1"/>
    <col min="12757" max="12757" width="16" style="11" customWidth="1"/>
    <col min="12758" max="12758" width="15.7109375" style="11" customWidth="1"/>
    <col min="12759" max="12759" width="15.5703125" style="11" customWidth="1"/>
    <col min="12760" max="12760" width="16" style="11" customWidth="1"/>
    <col min="12761" max="12761" width="15.7109375" style="11" customWidth="1"/>
    <col min="12762" max="13006" width="9.140625" style="11"/>
    <col min="13007" max="13007" width="44.85546875" style="11" customWidth="1"/>
    <col min="13008" max="13008" width="16.85546875" style="11" customWidth="1"/>
    <col min="13009" max="13009" width="19.5703125" style="11" customWidth="1"/>
    <col min="13010" max="13010" width="16.85546875" style="11" customWidth="1"/>
    <col min="13011" max="13011" width="18.5703125" style="11" customWidth="1"/>
    <col min="13012" max="13012" width="15.5703125" style="11" customWidth="1"/>
    <col min="13013" max="13013" width="16" style="11" customWidth="1"/>
    <col min="13014" max="13014" width="15.7109375" style="11" customWidth="1"/>
    <col min="13015" max="13015" width="15.5703125" style="11" customWidth="1"/>
    <col min="13016" max="13016" width="16" style="11" customWidth="1"/>
    <col min="13017" max="13017" width="15.7109375" style="11" customWidth="1"/>
    <col min="13018" max="13262" width="9.140625" style="11"/>
    <col min="13263" max="13263" width="44.85546875" style="11" customWidth="1"/>
    <col min="13264" max="13264" width="16.85546875" style="11" customWidth="1"/>
    <col min="13265" max="13265" width="19.5703125" style="11" customWidth="1"/>
    <col min="13266" max="13266" width="16.85546875" style="11" customWidth="1"/>
    <col min="13267" max="13267" width="18.5703125" style="11" customWidth="1"/>
    <col min="13268" max="13268" width="15.5703125" style="11" customWidth="1"/>
    <col min="13269" max="13269" width="16" style="11" customWidth="1"/>
    <col min="13270" max="13270" width="15.7109375" style="11" customWidth="1"/>
    <col min="13271" max="13271" width="15.5703125" style="11" customWidth="1"/>
    <col min="13272" max="13272" width="16" style="11" customWidth="1"/>
    <col min="13273" max="13273" width="15.7109375" style="11" customWidth="1"/>
    <col min="13274" max="13518" width="9.140625" style="11"/>
    <col min="13519" max="13519" width="44.85546875" style="11" customWidth="1"/>
    <col min="13520" max="13520" width="16.85546875" style="11" customWidth="1"/>
    <col min="13521" max="13521" width="19.5703125" style="11" customWidth="1"/>
    <col min="13522" max="13522" width="16.85546875" style="11" customWidth="1"/>
    <col min="13523" max="13523" width="18.5703125" style="11" customWidth="1"/>
    <col min="13524" max="13524" width="15.5703125" style="11" customWidth="1"/>
    <col min="13525" max="13525" width="16" style="11" customWidth="1"/>
    <col min="13526" max="13526" width="15.7109375" style="11" customWidth="1"/>
    <col min="13527" max="13527" width="15.5703125" style="11" customWidth="1"/>
    <col min="13528" max="13528" width="16" style="11" customWidth="1"/>
    <col min="13529" max="13529" width="15.7109375" style="11" customWidth="1"/>
    <col min="13530" max="13774" width="9.140625" style="11"/>
    <col min="13775" max="13775" width="44.85546875" style="11" customWidth="1"/>
    <col min="13776" max="13776" width="16.85546875" style="11" customWidth="1"/>
    <col min="13777" max="13777" width="19.5703125" style="11" customWidth="1"/>
    <col min="13778" max="13778" width="16.85546875" style="11" customWidth="1"/>
    <col min="13779" max="13779" width="18.5703125" style="11" customWidth="1"/>
    <col min="13780" max="13780" width="15.5703125" style="11" customWidth="1"/>
    <col min="13781" max="13781" width="16" style="11" customWidth="1"/>
    <col min="13782" max="13782" width="15.7109375" style="11" customWidth="1"/>
    <col min="13783" max="13783" width="15.5703125" style="11" customWidth="1"/>
    <col min="13784" max="13784" width="16" style="11" customWidth="1"/>
    <col min="13785" max="13785" width="15.7109375" style="11" customWidth="1"/>
    <col min="13786" max="14030" width="9.140625" style="11"/>
    <col min="14031" max="14031" width="44.85546875" style="11" customWidth="1"/>
    <col min="14032" max="14032" width="16.85546875" style="11" customWidth="1"/>
    <col min="14033" max="14033" width="19.5703125" style="11" customWidth="1"/>
    <col min="14034" max="14034" width="16.85546875" style="11" customWidth="1"/>
    <col min="14035" max="14035" width="18.5703125" style="11" customWidth="1"/>
    <col min="14036" max="14036" width="15.5703125" style="11" customWidth="1"/>
    <col min="14037" max="14037" width="16" style="11" customWidth="1"/>
    <col min="14038" max="14038" width="15.7109375" style="11" customWidth="1"/>
    <col min="14039" max="14039" width="15.5703125" style="11" customWidth="1"/>
    <col min="14040" max="14040" width="16" style="11" customWidth="1"/>
    <col min="14041" max="14041" width="15.7109375" style="11" customWidth="1"/>
    <col min="14042" max="14286" width="9.140625" style="11"/>
    <col min="14287" max="14287" width="44.85546875" style="11" customWidth="1"/>
    <col min="14288" max="14288" width="16.85546875" style="11" customWidth="1"/>
    <col min="14289" max="14289" width="19.5703125" style="11" customWidth="1"/>
    <col min="14290" max="14290" width="16.85546875" style="11" customWidth="1"/>
    <col min="14291" max="14291" width="18.5703125" style="11" customWidth="1"/>
    <col min="14292" max="14292" width="15.5703125" style="11" customWidth="1"/>
    <col min="14293" max="14293" width="16" style="11" customWidth="1"/>
    <col min="14294" max="14294" width="15.7109375" style="11" customWidth="1"/>
    <col min="14295" max="14295" width="15.5703125" style="11" customWidth="1"/>
    <col min="14296" max="14296" width="16" style="11" customWidth="1"/>
    <col min="14297" max="14297" width="15.7109375" style="11" customWidth="1"/>
    <col min="14298" max="14542" width="9.140625" style="11"/>
    <col min="14543" max="14543" width="44.85546875" style="11" customWidth="1"/>
    <col min="14544" max="14544" width="16.85546875" style="11" customWidth="1"/>
    <col min="14545" max="14545" width="19.5703125" style="11" customWidth="1"/>
    <col min="14546" max="14546" width="16.85546875" style="11" customWidth="1"/>
    <col min="14547" max="14547" width="18.5703125" style="11" customWidth="1"/>
    <col min="14548" max="14548" width="15.5703125" style="11" customWidth="1"/>
    <col min="14549" max="14549" width="16" style="11" customWidth="1"/>
    <col min="14550" max="14550" width="15.7109375" style="11" customWidth="1"/>
    <col min="14551" max="14551" width="15.5703125" style="11" customWidth="1"/>
    <col min="14552" max="14552" width="16" style="11" customWidth="1"/>
    <col min="14553" max="14553" width="15.7109375" style="11" customWidth="1"/>
    <col min="14554" max="14798" width="9.140625" style="11"/>
    <col min="14799" max="14799" width="44.85546875" style="11" customWidth="1"/>
    <col min="14800" max="14800" width="16.85546875" style="11" customWidth="1"/>
    <col min="14801" max="14801" width="19.5703125" style="11" customWidth="1"/>
    <col min="14802" max="14802" width="16.85546875" style="11" customWidth="1"/>
    <col min="14803" max="14803" width="18.5703125" style="11" customWidth="1"/>
    <col min="14804" max="14804" width="15.5703125" style="11" customWidth="1"/>
    <col min="14805" max="14805" width="16" style="11" customWidth="1"/>
    <col min="14806" max="14806" width="15.7109375" style="11" customWidth="1"/>
    <col min="14807" max="14807" width="15.5703125" style="11" customWidth="1"/>
    <col min="14808" max="14808" width="16" style="11" customWidth="1"/>
    <col min="14809" max="14809" width="15.7109375" style="11" customWidth="1"/>
    <col min="14810" max="15054" width="9.140625" style="11"/>
    <col min="15055" max="15055" width="44.85546875" style="11" customWidth="1"/>
    <col min="15056" max="15056" width="16.85546875" style="11" customWidth="1"/>
    <col min="15057" max="15057" width="19.5703125" style="11" customWidth="1"/>
    <col min="15058" max="15058" width="16.85546875" style="11" customWidth="1"/>
    <col min="15059" max="15059" width="18.5703125" style="11" customWidth="1"/>
    <col min="15060" max="15060" width="15.5703125" style="11" customWidth="1"/>
    <col min="15061" max="15061" width="16" style="11" customWidth="1"/>
    <col min="15062" max="15062" width="15.7109375" style="11" customWidth="1"/>
    <col min="15063" max="15063" width="15.5703125" style="11" customWidth="1"/>
    <col min="15064" max="15064" width="16" style="11" customWidth="1"/>
    <col min="15065" max="15065" width="15.7109375" style="11" customWidth="1"/>
    <col min="15066" max="15310" width="9.140625" style="11"/>
    <col min="15311" max="15311" width="44.85546875" style="11" customWidth="1"/>
    <col min="15312" max="15312" width="16.85546875" style="11" customWidth="1"/>
    <col min="15313" max="15313" width="19.5703125" style="11" customWidth="1"/>
    <col min="15314" max="15314" width="16.85546875" style="11" customWidth="1"/>
    <col min="15315" max="15315" width="18.5703125" style="11" customWidth="1"/>
    <col min="15316" max="15316" width="15.5703125" style="11" customWidth="1"/>
    <col min="15317" max="15317" width="16" style="11" customWidth="1"/>
    <col min="15318" max="15318" width="15.7109375" style="11" customWidth="1"/>
    <col min="15319" max="15319" width="15.5703125" style="11" customWidth="1"/>
    <col min="15320" max="15320" width="16" style="11" customWidth="1"/>
    <col min="15321" max="15321" width="15.7109375" style="11" customWidth="1"/>
    <col min="15322" max="15566" width="9.140625" style="11"/>
    <col min="15567" max="15567" width="44.85546875" style="11" customWidth="1"/>
    <col min="15568" max="15568" width="16.85546875" style="11" customWidth="1"/>
    <col min="15569" max="15569" width="19.5703125" style="11" customWidth="1"/>
    <col min="15570" max="15570" width="16.85546875" style="11" customWidth="1"/>
    <col min="15571" max="15571" width="18.5703125" style="11" customWidth="1"/>
    <col min="15572" max="15572" width="15.5703125" style="11" customWidth="1"/>
    <col min="15573" max="15573" width="16" style="11" customWidth="1"/>
    <col min="15574" max="15574" width="15.7109375" style="11" customWidth="1"/>
    <col min="15575" max="15575" width="15.5703125" style="11" customWidth="1"/>
    <col min="15576" max="15576" width="16" style="11" customWidth="1"/>
    <col min="15577" max="15577" width="15.7109375" style="11" customWidth="1"/>
    <col min="15578" max="15822" width="9.140625" style="11"/>
    <col min="15823" max="15823" width="44.85546875" style="11" customWidth="1"/>
    <col min="15824" max="15824" width="16.85546875" style="11" customWidth="1"/>
    <col min="15825" max="15825" width="19.5703125" style="11" customWidth="1"/>
    <col min="15826" max="15826" width="16.85546875" style="11" customWidth="1"/>
    <col min="15827" max="15827" width="18.5703125" style="11" customWidth="1"/>
    <col min="15828" max="15828" width="15.5703125" style="11" customWidth="1"/>
    <col min="15829" max="15829" width="16" style="11" customWidth="1"/>
    <col min="15830" max="15830" width="15.7109375" style="11" customWidth="1"/>
    <col min="15831" max="15831" width="15.5703125" style="11" customWidth="1"/>
    <col min="15832" max="15832" width="16" style="11" customWidth="1"/>
    <col min="15833" max="15833" width="15.7109375" style="11" customWidth="1"/>
    <col min="15834" max="16078" width="9.140625" style="11"/>
    <col min="16079" max="16079" width="44.85546875" style="11" customWidth="1"/>
    <col min="16080" max="16080" width="16.85546875" style="11" customWidth="1"/>
    <col min="16081" max="16081" width="19.5703125" style="11" customWidth="1"/>
    <col min="16082" max="16082" width="16.85546875" style="11" customWidth="1"/>
    <col min="16083" max="16083" width="18.5703125" style="11" customWidth="1"/>
    <col min="16084" max="16084" width="15.5703125" style="11" customWidth="1"/>
    <col min="16085" max="16085" width="16" style="11" customWidth="1"/>
    <col min="16086" max="16086" width="15.7109375" style="11" customWidth="1"/>
    <col min="16087" max="16087" width="15.5703125" style="11" customWidth="1"/>
    <col min="16088" max="16088" width="16" style="11" customWidth="1"/>
    <col min="16089" max="16089" width="15.7109375" style="11" customWidth="1"/>
    <col min="16090" max="16384" width="9.140625" style="11"/>
  </cols>
  <sheetData>
    <row r="1" spans="1:15" ht="12.75" customHeight="1">
      <c r="A1" s="460" t="s">
        <v>396</v>
      </c>
      <c r="B1" s="460"/>
      <c r="C1" s="460"/>
      <c r="D1" s="460"/>
      <c r="E1" s="460"/>
      <c r="F1" s="460"/>
      <c r="G1" s="460"/>
      <c r="H1" s="460"/>
    </row>
    <row r="2" spans="1:15" ht="14.25" customHeight="1">
      <c r="A2" s="12"/>
      <c r="C2" s="20"/>
      <c r="D2" s="20"/>
      <c r="E2" s="20"/>
      <c r="F2" s="20"/>
      <c r="H2" s="232"/>
    </row>
    <row r="3" spans="1:15" s="95" customFormat="1" ht="36" customHeight="1">
      <c r="A3" s="248" t="s">
        <v>377</v>
      </c>
      <c r="B3" s="248" t="s">
        <v>411</v>
      </c>
      <c r="C3" s="248" t="s">
        <v>392</v>
      </c>
      <c r="D3" s="248" t="s">
        <v>420</v>
      </c>
      <c r="E3" s="248" t="s">
        <v>380</v>
      </c>
      <c r="F3" s="248" t="s">
        <v>393</v>
      </c>
      <c r="G3" s="248" t="s">
        <v>382</v>
      </c>
      <c r="H3" s="248" t="s">
        <v>382</v>
      </c>
    </row>
    <row r="4" spans="1:15" s="93" customFormat="1">
      <c r="A4" s="248">
        <v>1</v>
      </c>
      <c r="B4" s="260">
        <v>1</v>
      </c>
      <c r="C4" s="260">
        <v>2</v>
      </c>
      <c r="D4" s="260">
        <v>3</v>
      </c>
      <c r="E4" s="260"/>
      <c r="F4" s="260">
        <v>4</v>
      </c>
      <c r="G4" s="260" t="s">
        <v>418</v>
      </c>
      <c r="H4" s="260" t="s">
        <v>419</v>
      </c>
    </row>
    <row r="5" spans="1:15" s="93" customFormat="1" ht="16.5" customHeight="1">
      <c r="A5" s="264" t="s">
        <v>359</v>
      </c>
      <c r="B5" s="265">
        <f>B6+B9+B11+B13+B15+B19</f>
        <v>23475955581.709999</v>
      </c>
      <c r="C5" s="320">
        <f>C6+C9+C11+C13+C15+C19</f>
        <v>3115794755.0215678</v>
      </c>
      <c r="D5" s="320">
        <f>D6+D9+D11+D13+D15+D19</f>
        <v>7228983106</v>
      </c>
      <c r="E5" s="320">
        <f>E6+E9+E11+E13+E15+E19</f>
        <v>7228983106</v>
      </c>
      <c r="F5" s="320">
        <f>F6+F9+F11+F13+F15+F19</f>
        <v>3518800191.1300011</v>
      </c>
      <c r="G5" s="266">
        <f>IFERROR(F5/C5,0)*100</f>
        <v>112.93427416741524</v>
      </c>
      <c r="H5" s="266">
        <f>IFERROR(F5/D5,0)*100</f>
        <v>48.676281843976426</v>
      </c>
      <c r="I5" s="94"/>
      <c r="J5" s="94"/>
      <c r="K5" s="94"/>
      <c r="L5" s="94"/>
      <c r="M5" s="94"/>
      <c r="N5" s="94"/>
      <c r="O5" s="94"/>
    </row>
    <row r="6" spans="1:15" s="93" customFormat="1">
      <c r="A6" s="264" t="s">
        <v>254</v>
      </c>
      <c r="B6" s="265">
        <f>B7+B8</f>
        <v>9674841145.920002</v>
      </c>
      <c r="C6" s="320">
        <f t="shared" ref="C6:F6" si="0">C7+C8</f>
        <v>1284072087.8518813</v>
      </c>
      <c r="D6" s="320">
        <f t="shared" si="0"/>
        <v>2910597517</v>
      </c>
      <c r="E6" s="320">
        <f t="shared" ref="E6" si="1">E7+E8</f>
        <v>2910597517</v>
      </c>
      <c r="F6" s="320">
        <f t="shared" si="0"/>
        <v>1453129564.6100004</v>
      </c>
      <c r="G6" s="266">
        <f t="shared" ref="G6:G20" si="2">IFERROR(F6/C6,0)*100</f>
        <v>113.16573098640706</v>
      </c>
      <c r="H6" s="266">
        <f t="shared" ref="H6:H20" si="3">IFERROR(F6/D6,0)*100</f>
        <v>49.92547255753054</v>
      </c>
    </row>
    <row r="7" spans="1:15" s="93" customFormat="1">
      <c r="A7" s="267" t="s">
        <v>255</v>
      </c>
      <c r="B7" s="55">
        <f>'Račun prih i rash s izvorima'!E13</f>
        <v>9673934118.9800014</v>
      </c>
      <c r="C7" s="321">
        <f>'Račun prih i rash s izvorima'!F13</f>
        <v>1283951704.6890967</v>
      </c>
      <c r="D7" s="321">
        <f>'Račun prih i rash s izvorima'!G13</f>
        <v>2910384917</v>
      </c>
      <c r="E7" s="321">
        <f>'Račun prih i rash s izvorima'!H13</f>
        <v>2910384917</v>
      </c>
      <c r="F7" s="321">
        <f>'Račun prih i rash s izvorima'!I13</f>
        <v>1453125064.9700003</v>
      </c>
      <c r="G7" s="166">
        <f t="shared" si="2"/>
        <v>113.17599093977356</v>
      </c>
      <c r="H7" s="166">
        <f t="shared" si="3"/>
        <v>49.928964944879837</v>
      </c>
    </row>
    <row r="8" spans="1:15" s="93" customFormat="1">
      <c r="A8" s="268" t="s">
        <v>256</v>
      </c>
      <c r="B8" s="55">
        <f>'Račun prih i rash s izvorima'!E21</f>
        <v>907026.94000000006</v>
      </c>
      <c r="C8" s="321">
        <f>'Račun prih i rash s izvorima'!F21</f>
        <v>120383.16278452452</v>
      </c>
      <c r="D8" s="321">
        <f>'Račun prih i rash s izvorima'!G21</f>
        <v>212600</v>
      </c>
      <c r="E8" s="321">
        <f>'Račun prih i rash s izvorima'!H21</f>
        <v>212600</v>
      </c>
      <c r="F8" s="321">
        <f>'Račun prih i rash s izvorima'!I21</f>
        <v>4499.6400000000003</v>
      </c>
      <c r="G8" s="166">
        <f t="shared" si="2"/>
        <v>3.7377652288916581</v>
      </c>
      <c r="H8" s="166">
        <f t="shared" si="3"/>
        <v>2.1164816556914396</v>
      </c>
    </row>
    <row r="9" spans="1:15" s="93" customFormat="1">
      <c r="A9" s="264" t="s">
        <v>257</v>
      </c>
      <c r="B9" s="265">
        <f t="shared" ref="B9:F9" si="4">B10</f>
        <v>13785046435.139999</v>
      </c>
      <c r="C9" s="320">
        <f t="shared" si="4"/>
        <v>1829590076.9978099</v>
      </c>
      <c r="D9" s="320">
        <f t="shared" si="4"/>
        <v>4313464286</v>
      </c>
      <c r="E9" s="320">
        <f t="shared" si="4"/>
        <v>4313464286</v>
      </c>
      <c r="F9" s="320">
        <f t="shared" si="4"/>
        <v>2064314033.1300001</v>
      </c>
      <c r="G9" s="266">
        <f t="shared" si="2"/>
        <v>112.82931947889392</v>
      </c>
      <c r="H9" s="266">
        <f t="shared" si="3"/>
        <v>47.857450444878914</v>
      </c>
    </row>
    <row r="10" spans="1:15" s="93" customFormat="1">
      <c r="A10" s="269" t="s">
        <v>258</v>
      </c>
      <c r="B10" s="55">
        <f>'Račun prih i rash s izvorima'!E17</f>
        <v>13785046435.139999</v>
      </c>
      <c r="C10" s="321">
        <f>'Račun prih i rash s izvorima'!F17</f>
        <v>1829590076.9978099</v>
      </c>
      <c r="D10" s="321">
        <f>'Račun prih i rash s izvorima'!G17</f>
        <v>4313464286</v>
      </c>
      <c r="E10" s="321">
        <f>'Račun prih i rash s izvorima'!H17</f>
        <v>4313464286</v>
      </c>
      <c r="F10" s="321">
        <f>'Račun prih i rash s izvorima'!I17</f>
        <v>2064314033.1300001</v>
      </c>
      <c r="G10" s="166">
        <f t="shared" si="2"/>
        <v>112.82931947889392</v>
      </c>
      <c r="H10" s="166">
        <f t="shared" si="3"/>
        <v>47.857450444878914</v>
      </c>
    </row>
    <row r="11" spans="1:15" s="93" customFormat="1">
      <c r="A11" s="264" t="s">
        <v>259</v>
      </c>
      <c r="B11" s="265">
        <f t="shared" ref="B11:F11" si="5">B12</f>
        <v>1358179.01</v>
      </c>
      <c r="C11" s="320">
        <f t="shared" si="5"/>
        <v>180261.33253699649</v>
      </c>
      <c r="D11" s="320">
        <f t="shared" si="5"/>
        <v>372000</v>
      </c>
      <c r="E11" s="320">
        <f t="shared" si="5"/>
        <v>372000</v>
      </c>
      <c r="F11" s="320">
        <f t="shared" si="5"/>
        <v>183419.65</v>
      </c>
      <c r="G11" s="266">
        <f t="shared" si="2"/>
        <v>101.75207706420085</v>
      </c>
      <c r="H11" s="266">
        <f t="shared" si="3"/>
        <v>49.306357526881719</v>
      </c>
    </row>
    <row r="12" spans="1:15" s="93" customFormat="1">
      <c r="A12" s="269" t="s">
        <v>260</v>
      </c>
      <c r="B12" s="55">
        <f>'Račun prih i rash s izvorima'!E36</f>
        <v>1358179.01</v>
      </c>
      <c r="C12" s="321">
        <f>'Račun prih i rash s izvorima'!F36</f>
        <v>180261.33253699649</v>
      </c>
      <c r="D12" s="321">
        <f>'Račun prih i rash s izvorima'!G36</f>
        <v>372000</v>
      </c>
      <c r="E12" s="321">
        <f>'Račun prih i rash s izvorima'!H36</f>
        <v>372000</v>
      </c>
      <c r="F12" s="321">
        <f>'Račun prih i rash s izvorima'!I36</f>
        <v>183419.65</v>
      </c>
      <c r="G12" s="166">
        <f t="shared" si="2"/>
        <v>101.75207706420085</v>
      </c>
      <c r="H12" s="166">
        <f t="shared" si="3"/>
        <v>49.306357526881719</v>
      </c>
    </row>
    <row r="13" spans="1:15" s="93" customFormat="1">
      <c r="A13" s="264" t="s">
        <v>261</v>
      </c>
      <c r="B13" s="265">
        <f t="shared" ref="B13:F13" si="6">B14</f>
        <v>899339.41</v>
      </c>
      <c r="C13" s="320">
        <f t="shared" si="6"/>
        <v>119362.85221315283</v>
      </c>
      <c r="D13" s="320">
        <f t="shared" si="6"/>
        <v>100000</v>
      </c>
      <c r="E13" s="320">
        <f t="shared" si="6"/>
        <v>100000</v>
      </c>
      <c r="F13" s="320">
        <f t="shared" si="6"/>
        <v>43758.86</v>
      </c>
      <c r="G13" s="266">
        <f t="shared" si="2"/>
        <v>36.660367265568851</v>
      </c>
      <c r="H13" s="266">
        <f t="shared" si="3"/>
        <v>43.758859999999999</v>
      </c>
    </row>
    <row r="14" spans="1:15" s="93" customFormat="1">
      <c r="A14" s="269" t="s">
        <v>262</v>
      </c>
      <c r="B14" s="21">
        <f>'Račun prih i rash s izvorima'!E31</f>
        <v>899339.41</v>
      </c>
      <c r="C14" s="322">
        <f>'Račun prih i rash s izvorima'!F31</f>
        <v>119362.85221315283</v>
      </c>
      <c r="D14" s="322">
        <f>'Račun prih i rash s izvorima'!G31</f>
        <v>100000</v>
      </c>
      <c r="E14" s="322">
        <f>'Račun prih i rash s izvorima'!H31</f>
        <v>100000</v>
      </c>
      <c r="F14" s="322">
        <f>'Račun prih i rash s izvorima'!I31</f>
        <v>43758.86</v>
      </c>
      <c r="G14" s="167">
        <f t="shared" si="2"/>
        <v>36.660367265568851</v>
      </c>
      <c r="H14" s="167">
        <f t="shared" si="3"/>
        <v>43.758859999999999</v>
      </c>
    </row>
    <row r="15" spans="1:15" s="93" customFormat="1">
      <c r="A15" s="264" t="s">
        <v>263</v>
      </c>
      <c r="B15" s="265">
        <f>B16+B17+B18</f>
        <v>5513694.1699999999</v>
      </c>
      <c r="C15" s="320">
        <f t="shared" ref="C15:F15" si="7">C16+C17+C18</f>
        <v>731792.97498175059</v>
      </c>
      <c r="D15" s="320">
        <f t="shared" si="7"/>
        <v>2849303</v>
      </c>
      <c r="E15" s="320">
        <f t="shared" ref="E15" si="8">E16+E17+E18</f>
        <v>2849303</v>
      </c>
      <c r="F15" s="320">
        <f t="shared" si="7"/>
        <v>608985.5</v>
      </c>
      <c r="G15" s="266">
        <f t="shared" si="2"/>
        <v>83.218276318543076</v>
      </c>
      <c r="H15" s="266">
        <f t="shared" si="3"/>
        <v>21.373139325652623</v>
      </c>
    </row>
    <row r="16" spans="1:15" s="93" customFormat="1">
      <c r="A16" s="269" t="s">
        <v>264</v>
      </c>
      <c r="B16" s="21">
        <f>'Račun prih i rash s izvorima'!E22</f>
        <v>0</v>
      </c>
      <c r="C16" s="322">
        <f>'Račun prih i rash s izvorima'!F22</f>
        <v>0</v>
      </c>
      <c r="D16" s="322">
        <f>'Račun prih i rash s izvorima'!G22</f>
        <v>1000</v>
      </c>
      <c r="E16" s="322">
        <f>'Račun prih i rash s izvorima'!H22</f>
        <v>1000</v>
      </c>
      <c r="F16" s="322">
        <f>'Račun prih i rash s izvorima'!I22</f>
        <v>1006.94</v>
      </c>
      <c r="G16" s="167">
        <f t="shared" si="2"/>
        <v>0</v>
      </c>
      <c r="H16" s="167">
        <f t="shared" si="3"/>
        <v>100.69399999999999</v>
      </c>
    </row>
    <row r="17" spans="1:8" s="93" customFormat="1">
      <c r="A17" s="269" t="s">
        <v>421</v>
      </c>
      <c r="B17" s="21">
        <f>'Račun prih i rash s izvorima'!E23+'Račun prih i rash s izvorima'!E26</f>
        <v>5139819.17</v>
      </c>
      <c r="C17" s="322">
        <f>'Račun prih i rash s izvorima'!F23+'Račun prih i rash s izvorima'!F26</f>
        <v>682171.23498573224</v>
      </c>
      <c r="D17" s="322">
        <f>'Račun prih i rash s izvorima'!G23+'Račun prih i rash s izvorima'!G26</f>
        <v>1142043</v>
      </c>
      <c r="E17" s="322">
        <f>'Račun prih i rash s izvorima'!H23+'Račun prih i rash s izvorima'!H26</f>
        <v>1142043</v>
      </c>
      <c r="F17" s="322">
        <f>'Račun prih i rash s izvorima'!I23+'Račun prih i rash s izvorima'!I26</f>
        <v>25497.98</v>
      </c>
      <c r="G17" s="167">
        <f t="shared" si="2"/>
        <v>3.7377682746375687</v>
      </c>
      <c r="H17" s="167">
        <f t="shared" si="3"/>
        <v>2.232663743834514</v>
      </c>
    </row>
    <row r="18" spans="1:8" s="93" customFormat="1" ht="12.75" customHeight="1">
      <c r="A18" s="269" t="s">
        <v>422</v>
      </c>
      <c r="B18" s="21">
        <f>'Račun prih i rash s izvorima'!E24+'Račun prih i rash s izvorima'!E27</f>
        <v>373875</v>
      </c>
      <c r="C18" s="322">
        <f>'Račun prih i rash s izvorima'!F24+'Račun prih i rash s izvorima'!F27</f>
        <v>49621.73999601831</v>
      </c>
      <c r="D18" s="322">
        <f>'Račun prih i rash s izvorima'!G24+'Račun prih i rash s izvorima'!G27</f>
        <v>1706260</v>
      </c>
      <c r="E18" s="322">
        <f>'Račun prih i rash s izvorima'!H24+'Račun prih i rash s izvorima'!H27</f>
        <v>1706260</v>
      </c>
      <c r="F18" s="322">
        <f>'Račun prih i rash s izvorima'!I24+'Račun prih i rash s izvorima'!I27</f>
        <v>582480.57999999996</v>
      </c>
      <c r="G18" s="167">
        <f t="shared" si="2"/>
        <v>1173.8415058535606</v>
      </c>
      <c r="H18" s="167">
        <f t="shared" si="3"/>
        <v>34.137855895350064</v>
      </c>
    </row>
    <row r="19" spans="1:8" s="93" customFormat="1" ht="27" customHeight="1">
      <c r="A19" s="264" t="s">
        <v>266</v>
      </c>
      <c r="B19" s="265">
        <f t="shared" ref="B19:F19" si="9">B20</f>
        <v>8296788.0599999996</v>
      </c>
      <c r="C19" s="320">
        <f t="shared" si="9"/>
        <v>1101173.0121441367</v>
      </c>
      <c r="D19" s="320">
        <f t="shared" si="9"/>
        <v>1600000</v>
      </c>
      <c r="E19" s="320">
        <f t="shared" si="9"/>
        <v>1600000</v>
      </c>
      <c r="F19" s="320">
        <f t="shared" si="9"/>
        <v>520429.38</v>
      </c>
      <c r="G19" s="266">
        <f t="shared" si="2"/>
        <v>47.261363496972358</v>
      </c>
      <c r="H19" s="266">
        <f t="shared" si="3"/>
        <v>32.526836250000002</v>
      </c>
    </row>
    <row r="20" spans="1:8" s="93" customFormat="1" ht="27.75" customHeight="1">
      <c r="A20" s="269" t="s">
        <v>267</v>
      </c>
      <c r="B20" s="22">
        <f>'Račun prih i rash s izvorima'!E32+'Račun prih i rash s izvorima'!E41+'Račun prih i rash s izvorima'!E43</f>
        <v>8296788.0599999996</v>
      </c>
      <c r="C20" s="323">
        <f>'Račun prih i rash s izvorima'!F32+'Račun prih i rash s izvorima'!F41+'Račun prih i rash s izvorima'!F43</f>
        <v>1101173.0121441367</v>
      </c>
      <c r="D20" s="323">
        <f>'Račun prih i rash s izvorima'!G32+'Račun prih i rash s izvorima'!G41+'Račun prih i rash s izvorima'!G43</f>
        <v>1600000</v>
      </c>
      <c r="E20" s="323">
        <f>'Račun prih i rash s izvorima'!H32+'Račun prih i rash s izvorima'!H41+'Račun prih i rash s izvorima'!H43</f>
        <v>1600000</v>
      </c>
      <c r="F20" s="323">
        <f>'Račun prih i rash s izvorima'!I32+'Račun prih i rash s izvorima'!I41+'Račun prih i rash s izvorima'!I43</f>
        <v>520429.38</v>
      </c>
      <c r="G20" s="168">
        <f t="shared" si="2"/>
        <v>47.261363496972358</v>
      </c>
      <c r="H20" s="168">
        <f t="shared" si="3"/>
        <v>32.526836250000002</v>
      </c>
    </row>
    <row r="21" spans="1:8" s="93" customFormat="1">
      <c r="A21" s="264" t="s">
        <v>251</v>
      </c>
      <c r="B21" s="265">
        <f>B22+B25+B27+B29+B31+B35</f>
        <v>23466291444.149998</v>
      </c>
      <c r="C21" s="320">
        <f>C22+C25+C27+C29+C31+C35</f>
        <v>3114512103.5436993</v>
      </c>
      <c r="D21" s="320">
        <f t="shared" ref="D21:F21" si="10">D22+D25+D27+D29+D31+D35</f>
        <v>7229385106</v>
      </c>
      <c r="E21" s="320">
        <f t="shared" si="10"/>
        <v>7229385106</v>
      </c>
      <c r="F21" s="320">
        <f t="shared" si="10"/>
        <v>3518076734.3000007</v>
      </c>
      <c r="G21" s="266">
        <f>IFERROR(F21/C21,0)*100</f>
        <v>112.95755538394359</v>
      </c>
      <c r="H21" s="266">
        <f>IFERROR(F21/E21,0)*100</f>
        <v>48.663567962096621</v>
      </c>
    </row>
    <row r="22" spans="1:8" s="93" customFormat="1">
      <c r="A22" s="264" t="s">
        <v>254</v>
      </c>
      <c r="B22" s="265">
        <f>B23+B24</f>
        <v>9674841145.920002</v>
      </c>
      <c r="C22" s="320">
        <f t="shared" ref="C22:F22" si="11">C23+C24</f>
        <v>1284072087.8518813</v>
      </c>
      <c r="D22" s="320">
        <f t="shared" si="11"/>
        <v>2910597517</v>
      </c>
      <c r="E22" s="320">
        <f t="shared" ref="E22" si="12">E23+E24</f>
        <v>2910597517</v>
      </c>
      <c r="F22" s="320">
        <f t="shared" si="11"/>
        <v>1453129564.6100004</v>
      </c>
      <c r="G22" s="266">
        <f t="shared" ref="G22:G36" si="13">IFERROR(F22/C22,0)*100</f>
        <v>113.16573098640706</v>
      </c>
      <c r="H22" s="266">
        <f>IFERROR(F22/E22,0)*100</f>
        <v>49.92547255753054</v>
      </c>
    </row>
    <row r="23" spans="1:8" s="93" customFormat="1">
      <c r="A23" s="267" t="s">
        <v>255</v>
      </c>
      <c r="B23" s="55">
        <f>'Posebni dio s f'!C259+'Posebni dio s f'!C267+'Posebni dio s f'!C34+'Posebni dio s f'!C273+'Posebni dio s f'!C279+'Posebni dio s f'!C285+'Posebni dio s f'!C291+'Posebni dio s f'!C297+'Posebni dio s f'!C303+'Posebni dio s f'!C309+'Posebni dio s f'!C315+'Posebni dio s f'!C321+'Posebni dio s f'!C327+'Posebni dio s f'!C338+'Posebni dio s f'!C349+'Posebni dio s f'!C360+'Posebni dio s f'!C366+'Posebni dio s f'!C18+'Posebni dio s f'!C27+'Posebni dio s f'!C8+'Posebni dio s f'!C384+'Posebni dio s f'!C390</f>
        <v>9673934118.9800014</v>
      </c>
      <c r="C23" s="321">
        <f>'Posebni dio s f'!D259+'Posebni dio s f'!D267+'Posebni dio s f'!D34+'Posebni dio s f'!D273+'Posebni dio s f'!D279+'Posebni dio s f'!D285+'Posebni dio s f'!D291+'Posebni dio s f'!D297+'Posebni dio s f'!D303+'Posebni dio s f'!D309+'Posebni dio s f'!D315+'Posebni dio s f'!D321+'Posebni dio s f'!D327+'Posebni dio s f'!D338+'Posebni dio s f'!D349+'Posebni dio s f'!D360+'Posebni dio s f'!D366+'Posebni dio s f'!D18+'Posebni dio s f'!D27+'Posebni dio s f'!D8+'Posebni dio s f'!D384+'Posebni dio s f'!D390</f>
        <v>1283951704.6890967</v>
      </c>
      <c r="D23" s="321">
        <f>'Posebni dio s f'!E259+'Posebni dio s f'!E267+'Posebni dio s f'!E34+'Posebni dio s f'!E273+'Posebni dio s f'!E279+'Posebni dio s f'!E285+'Posebni dio s f'!E291+'Posebni dio s f'!E297+'Posebni dio s f'!E303+'Posebni dio s f'!E309+'Posebni dio s f'!E315+'Posebni dio s f'!E321+'Posebni dio s f'!E327+'Posebni dio s f'!E338+'Posebni dio s f'!E349+'Posebni dio s f'!E360+'Posebni dio s f'!E366+'Posebni dio s f'!E18+'Posebni dio s f'!E27+'Posebni dio s f'!E8+'Posebni dio s f'!E384+'Posebni dio s f'!E390</f>
        <v>2910384917</v>
      </c>
      <c r="E23" s="321">
        <f>'Posebni dio s f'!F259+'Posebni dio s f'!F267+'Posebni dio s f'!F34+'Posebni dio s f'!F273+'Posebni dio s f'!F279+'Posebni dio s f'!F285+'Posebni dio s f'!F291+'Posebni dio s f'!F297+'Posebni dio s f'!F303+'Posebni dio s f'!F309+'Posebni dio s f'!F315+'Posebni dio s f'!F321+'Posebni dio s f'!F327+'Posebni dio s f'!F338+'Posebni dio s f'!F349+'Posebni dio s f'!F360+'Posebni dio s f'!F366+'Posebni dio s f'!F18+'Posebni dio s f'!F27+'Posebni dio s f'!F8+'Posebni dio s f'!F384+'Posebni dio s f'!F390</f>
        <v>2910384917</v>
      </c>
      <c r="F23" s="321">
        <f>'Posebni dio s f'!G259+'Posebni dio s f'!G267+'Posebni dio s f'!G34+'Posebni dio s f'!G273+'Posebni dio s f'!G279+'Posebni dio s f'!G285+'Posebni dio s f'!G291+'Posebni dio s f'!G297+'Posebni dio s f'!G303+'Posebni dio s f'!G309+'Posebni dio s f'!G315+'Posebni dio s f'!G321+'Posebni dio s f'!G327+'Posebni dio s f'!G338+'Posebni dio s f'!G349+'Posebni dio s f'!G360+'Posebni dio s f'!G366+'Posebni dio s f'!G18+'Posebni dio s f'!G27+'Posebni dio s f'!G8+'Posebni dio s f'!G384+'Posebni dio s f'!G390</f>
        <v>1453125064.9700003</v>
      </c>
      <c r="G23" s="166">
        <f t="shared" si="13"/>
        <v>113.17599093977356</v>
      </c>
      <c r="H23" s="166">
        <f t="shared" ref="H23:H36" si="14">IFERROR(F23/E23,0)*100</f>
        <v>49.928964944879837</v>
      </c>
    </row>
    <row r="24" spans="1:8" s="93" customFormat="1">
      <c r="A24" s="268" t="s">
        <v>256</v>
      </c>
      <c r="B24" s="55">
        <f>'Posebni dio s f'!C164+'Posebni dio s f'!C231</f>
        <v>907026.94000000006</v>
      </c>
      <c r="C24" s="321">
        <f>'Posebni dio s f'!D164+'Posebni dio s f'!D231</f>
        <v>120383.16278452452</v>
      </c>
      <c r="D24" s="321">
        <f>'Posebni dio s f'!E164+'Posebni dio s f'!E231</f>
        <v>212600</v>
      </c>
      <c r="E24" s="321">
        <f>'Posebni dio s f'!F164+'Posebni dio s f'!F231</f>
        <v>212600</v>
      </c>
      <c r="F24" s="321">
        <f>'Posebni dio s f'!G164+'Posebni dio s f'!G231</f>
        <v>4499.6400000000003</v>
      </c>
      <c r="G24" s="166">
        <f t="shared" si="13"/>
        <v>3.7377652288916581</v>
      </c>
      <c r="H24" s="166">
        <f t="shared" si="14"/>
        <v>2.1164816556914396</v>
      </c>
    </row>
    <row r="25" spans="1:8" s="93" customFormat="1">
      <c r="A25" s="264" t="s">
        <v>257</v>
      </c>
      <c r="B25" s="265">
        <f t="shared" ref="B25:F25" si="15">B26</f>
        <v>13785046435.139999</v>
      </c>
      <c r="C25" s="320">
        <f t="shared" si="15"/>
        <v>1829590076.9978099</v>
      </c>
      <c r="D25" s="320">
        <f t="shared" si="15"/>
        <v>4313464286</v>
      </c>
      <c r="E25" s="320">
        <f t="shared" si="15"/>
        <v>4313464286</v>
      </c>
      <c r="F25" s="320">
        <f t="shared" si="15"/>
        <v>2064314033.1300001</v>
      </c>
      <c r="G25" s="266">
        <f t="shared" si="13"/>
        <v>112.82931947889392</v>
      </c>
      <c r="H25" s="266">
        <f t="shared" si="14"/>
        <v>47.857450444878914</v>
      </c>
    </row>
    <row r="26" spans="1:8" s="93" customFormat="1">
      <c r="A26" s="269" t="s">
        <v>258</v>
      </c>
      <c r="B26" s="55">
        <f>'Posebni dio s f'!C39+'Posebni dio s f'!C332+'Posebni dio s f'!C343+'Posebni dio s f'!C354+'Posebni dio s f'!C372+'Posebni dio s f'!C133+'Posebni dio s f'!C144</f>
        <v>13785046435.139999</v>
      </c>
      <c r="C26" s="321">
        <f>'Posebni dio s f'!D39+'Posebni dio s f'!D332+'Posebni dio s f'!D343+'Posebni dio s f'!D354+'Posebni dio s f'!D372+'Posebni dio s f'!D133+'Posebni dio s f'!D144</f>
        <v>1829590076.9978099</v>
      </c>
      <c r="D26" s="321">
        <f>'Posebni dio s f'!E39+'Posebni dio s f'!E332+'Posebni dio s f'!E343+'Posebni dio s f'!E354+'Posebni dio s f'!E372+'Posebni dio s f'!E133+'Posebni dio s f'!E144</f>
        <v>4313464286</v>
      </c>
      <c r="E26" s="321">
        <f>'Posebni dio s f'!F39+'Posebni dio s f'!F332+'Posebni dio s f'!F343+'Posebni dio s f'!F354+'Posebni dio s f'!F372+'Posebni dio s f'!F133+'Posebni dio s f'!F144</f>
        <v>4313464286</v>
      </c>
      <c r="F26" s="321">
        <f>'Posebni dio s f'!G39+'Posebni dio s f'!G332+'Posebni dio s f'!G343+'Posebni dio s f'!G354+'Posebni dio s f'!G372+'Posebni dio s f'!G133+'Posebni dio s f'!G144</f>
        <v>2064314033.1300001</v>
      </c>
      <c r="G26" s="166">
        <f t="shared" si="13"/>
        <v>112.82931947889392</v>
      </c>
      <c r="H26" s="166">
        <f t="shared" si="14"/>
        <v>47.857450444878914</v>
      </c>
    </row>
    <row r="27" spans="1:8" s="93" customFormat="1">
      <c r="A27" s="264" t="s">
        <v>259</v>
      </c>
      <c r="B27" s="265">
        <f t="shared" ref="B27:F27" si="16">B28</f>
        <v>2771.0299999999997</v>
      </c>
      <c r="C27" s="320">
        <f t="shared" si="16"/>
        <v>367.77888380118117</v>
      </c>
      <c r="D27" s="320">
        <f t="shared" si="16"/>
        <v>180000</v>
      </c>
      <c r="E27" s="320">
        <f t="shared" si="16"/>
        <v>180000</v>
      </c>
      <c r="F27" s="320">
        <f t="shared" si="16"/>
        <v>295.92</v>
      </c>
      <c r="G27" s="266">
        <f t="shared" si="13"/>
        <v>80.461389447245267</v>
      </c>
      <c r="H27" s="266">
        <f t="shared" si="14"/>
        <v>0.16440000000000002</v>
      </c>
    </row>
    <row r="28" spans="1:8" s="93" customFormat="1">
      <c r="A28" s="269" t="s">
        <v>260</v>
      </c>
      <c r="B28" s="55">
        <f>'Posebni dio s f'!C106</f>
        <v>2771.0299999999997</v>
      </c>
      <c r="C28" s="321">
        <f>'Posebni dio s f'!D106</f>
        <v>367.77888380118117</v>
      </c>
      <c r="D28" s="321">
        <f>'Posebni dio s f'!E106</f>
        <v>180000</v>
      </c>
      <c r="E28" s="321">
        <f>'Posebni dio s f'!F106</f>
        <v>180000</v>
      </c>
      <c r="F28" s="321">
        <f>'Posebni dio s f'!G106</f>
        <v>295.92</v>
      </c>
      <c r="G28" s="166">
        <f t="shared" si="13"/>
        <v>80.461389447245267</v>
      </c>
      <c r="H28" s="166">
        <f t="shared" si="14"/>
        <v>0.16440000000000002</v>
      </c>
    </row>
    <row r="29" spans="1:8" s="93" customFormat="1">
      <c r="A29" s="264" t="s">
        <v>261</v>
      </c>
      <c r="B29" s="265">
        <f t="shared" ref="B29:F29" si="17">B30</f>
        <v>331239.09000000003</v>
      </c>
      <c r="C29" s="320">
        <f t="shared" si="17"/>
        <v>43962.982281505072</v>
      </c>
      <c r="D29" s="320">
        <f t="shared" si="17"/>
        <v>44000</v>
      </c>
      <c r="E29" s="320">
        <f t="shared" si="17"/>
        <v>44000</v>
      </c>
      <c r="F29" s="320">
        <f t="shared" si="17"/>
        <v>23855.139999999996</v>
      </c>
      <c r="G29" s="266">
        <f t="shared" si="13"/>
        <v>54.261878430471477</v>
      </c>
      <c r="H29" s="266">
        <f t="shared" si="14"/>
        <v>54.216227272727259</v>
      </c>
    </row>
    <row r="30" spans="1:8" s="93" customFormat="1">
      <c r="A30" s="269" t="s">
        <v>262</v>
      </c>
      <c r="B30" s="21">
        <f>'Posebni dio s f'!C112+'Posebni dio s f'!C378+'Posebni dio s f'!C396+'Posebni dio s f'!C405</f>
        <v>331239.09000000003</v>
      </c>
      <c r="C30" s="322">
        <f>'Posebni dio s f'!D112+'Posebni dio s f'!D378+'Posebni dio s f'!D396+'Posebni dio s f'!D405</f>
        <v>43962.982281505072</v>
      </c>
      <c r="D30" s="322">
        <f>'Posebni dio s f'!E112+'Posebni dio s f'!E378+'Posebni dio s f'!E396+'Posebni dio s f'!E405</f>
        <v>44000</v>
      </c>
      <c r="E30" s="322">
        <f>'Posebni dio s f'!F112+'Posebni dio s f'!F378+'Posebni dio s f'!F396+'Posebni dio s f'!F405</f>
        <v>44000</v>
      </c>
      <c r="F30" s="322">
        <f>'Posebni dio s f'!G112+'Posebni dio s f'!G378+'Posebni dio s f'!G396+'Posebni dio s f'!G405</f>
        <v>23855.139999999996</v>
      </c>
      <c r="G30" s="167">
        <f t="shared" si="13"/>
        <v>54.261878430471477</v>
      </c>
      <c r="H30" s="167">
        <f t="shared" si="14"/>
        <v>54.216227272727259</v>
      </c>
    </row>
    <row r="31" spans="1:8" s="93" customFormat="1">
      <c r="A31" s="264" t="s">
        <v>263</v>
      </c>
      <c r="B31" s="270">
        <f>B32+B33+B34</f>
        <v>5513694.1699999999</v>
      </c>
      <c r="C31" s="324">
        <f t="shared" ref="C31:F31" si="18">C32+C33+C34</f>
        <v>731792.97498175059</v>
      </c>
      <c r="D31" s="324">
        <f t="shared" si="18"/>
        <v>2849303</v>
      </c>
      <c r="E31" s="324">
        <f t="shared" ref="E31" si="19">E32+E33+E34</f>
        <v>2849303</v>
      </c>
      <c r="F31" s="324">
        <f t="shared" si="18"/>
        <v>608985.5</v>
      </c>
      <c r="G31" s="271">
        <f t="shared" si="13"/>
        <v>83.218276318543076</v>
      </c>
      <c r="H31" s="271">
        <f t="shared" si="14"/>
        <v>21.373139325652623</v>
      </c>
    </row>
    <row r="32" spans="1:8" s="93" customFormat="1">
      <c r="A32" s="269" t="s">
        <v>264</v>
      </c>
      <c r="B32" s="21">
        <f>'Posebni dio s f'!C122</f>
        <v>0</v>
      </c>
      <c r="C32" s="322">
        <f>'Posebni dio s f'!D122</f>
        <v>0</v>
      </c>
      <c r="D32" s="322">
        <f>'Posebni dio s f'!E122</f>
        <v>1000</v>
      </c>
      <c r="E32" s="322">
        <f>'Posebni dio s f'!F122</f>
        <v>1000</v>
      </c>
      <c r="F32" s="322">
        <f>'Posebni dio s f'!G122</f>
        <v>1006.94</v>
      </c>
      <c r="G32" s="167">
        <f t="shared" si="13"/>
        <v>0</v>
      </c>
      <c r="H32" s="167">
        <f t="shared" si="14"/>
        <v>100.69399999999999</v>
      </c>
    </row>
    <row r="33" spans="1:12" s="93" customFormat="1">
      <c r="A33" s="269" t="s">
        <v>421</v>
      </c>
      <c r="B33" s="21">
        <f>'Posebni dio s f'!C189+'Posebni dio s f'!C244</f>
        <v>5139819.17</v>
      </c>
      <c r="C33" s="322">
        <f>'Posebni dio s f'!D189+'Posebni dio s f'!D244</f>
        <v>682171.23498573224</v>
      </c>
      <c r="D33" s="322">
        <f>'Posebni dio s f'!E189+'Posebni dio s f'!E244</f>
        <v>1142043</v>
      </c>
      <c r="E33" s="322">
        <f>'Posebni dio s f'!F189+'Posebni dio s f'!F244</f>
        <v>1142043</v>
      </c>
      <c r="F33" s="322">
        <f>'Posebni dio s f'!G189+'Posebni dio s f'!G244</f>
        <v>25497.98</v>
      </c>
      <c r="G33" s="167">
        <f t="shared" si="13"/>
        <v>3.7377682746375687</v>
      </c>
      <c r="H33" s="167">
        <f t="shared" si="14"/>
        <v>2.232663743834514</v>
      </c>
    </row>
    <row r="34" spans="1:12" s="93" customFormat="1" ht="12.75" customHeight="1">
      <c r="A34" s="269" t="s">
        <v>422</v>
      </c>
      <c r="B34" s="21">
        <f>'Posebni dio s f'!C215</f>
        <v>373875</v>
      </c>
      <c r="C34" s="322">
        <f>'Posebni dio s f'!D215</f>
        <v>49621.73999601831</v>
      </c>
      <c r="D34" s="322">
        <f>'Posebni dio s f'!E215</f>
        <v>1706260</v>
      </c>
      <c r="E34" s="322">
        <f>'Posebni dio s f'!F215</f>
        <v>1706260</v>
      </c>
      <c r="F34" s="322">
        <f>'Posebni dio s f'!G215</f>
        <v>582480.57999999996</v>
      </c>
      <c r="G34" s="167">
        <f t="shared" si="13"/>
        <v>1173.8415058535606</v>
      </c>
      <c r="H34" s="167">
        <f t="shared" si="14"/>
        <v>34.137855895350064</v>
      </c>
    </row>
    <row r="35" spans="1:12" s="93" customFormat="1" ht="27" customHeight="1">
      <c r="A35" s="264" t="s">
        <v>266</v>
      </c>
      <c r="B35" s="272">
        <f t="shared" ref="B35:F35" si="20">B36</f>
        <v>556158.80000000005</v>
      </c>
      <c r="C35" s="325">
        <f t="shared" si="20"/>
        <v>73814.957860508337</v>
      </c>
      <c r="D35" s="325">
        <f t="shared" si="20"/>
        <v>2250000</v>
      </c>
      <c r="E35" s="325">
        <f t="shared" si="20"/>
        <v>2250000</v>
      </c>
      <c r="F35" s="325">
        <f t="shared" si="20"/>
        <v>0</v>
      </c>
      <c r="G35" s="273">
        <f t="shared" si="13"/>
        <v>0</v>
      </c>
      <c r="H35" s="273">
        <f t="shared" si="14"/>
        <v>0</v>
      </c>
    </row>
    <row r="36" spans="1:12" s="93" customFormat="1" ht="27.75" customHeight="1">
      <c r="A36" s="269" t="s">
        <v>267</v>
      </c>
      <c r="B36" s="22">
        <f>'Posebni dio s f'!C127+'Posebni dio s f'!C138</f>
        <v>556158.80000000005</v>
      </c>
      <c r="C36" s="323">
        <f>'Posebni dio s f'!D127+'Posebni dio s f'!D138</f>
        <v>73814.957860508337</v>
      </c>
      <c r="D36" s="323">
        <f>'Posebni dio s f'!E127+'Posebni dio s f'!E138</f>
        <v>2250000</v>
      </c>
      <c r="E36" s="323">
        <f>'Posebni dio s f'!F127+'Posebni dio s f'!F138</f>
        <v>2250000</v>
      </c>
      <c r="F36" s="323">
        <f>'Posebni dio s f'!G127+'Posebni dio s f'!G138</f>
        <v>0</v>
      </c>
      <c r="G36" s="168">
        <f t="shared" si="13"/>
        <v>0</v>
      </c>
      <c r="H36" s="168">
        <f t="shared" si="14"/>
        <v>0</v>
      </c>
    </row>
    <row r="37" spans="1:12" s="93" customFormat="1">
      <c r="I37" s="94"/>
    </row>
    <row r="38" spans="1:12" s="93" customFormat="1" ht="30" customHeight="1">
      <c r="A38" s="448" t="s">
        <v>416</v>
      </c>
      <c r="B38" s="448"/>
      <c r="C38" s="448"/>
      <c r="D38" s="448"/>
      <c r="E38" s="448"/>
      <c r="F38" s="448"/>
      <c r="G38" s="448"/>
      <c r="H38" s="448"/>
      <c r="I38" s="326"/>
      <c r="J38" s="326"/>
      <c r="K38" s="326"/>
      <c r="L38" s="326"/>
    </row>
    <row r="39" spans="1:12" s="93" customFormat="1">
      <c r="I39" s="94"/>
    </row>
    <row r="40" spans="1:12" s="93" customFormat="1">
      <c r="I40" s="94"/>
    </row>
    <row r="41" spans="1:12" s="93" customFormat="1" ht="23.25" hidden="1" customHeight="1">
      <c r="I41" s="94"/>
    </row>
    <row r="42" spans="1:12" s="77" customFormat="1" hidden="1">
      <c r="B42" s="190">
        <f>B21-'Posebni dio s f'!C5</f>
        <v>0</v>
      </c>
      <c r="C42" s="190">
        <f>C21-'Posebni dio s f'!D5</f>
        <v>0</v>
      </c>
      <c r="D42" s="190">
        <f>D21-'Posebni dio s f'!E5</f>
        <v>0</v>
      </c>
      <c r="E42" s="190"/>
      <c r="F42" s="190">
        <f>F21-'Posebni dio s f'!G5</f>
        <v>0</v>
      </c>
      <c r="G42" s="39"/>
      <c r="H42" s="190"/>
    </row>
    <row r="43" spans="1:12" s="77" customFormat="1" hidden="1">
      <c r="B43" s="190"/>
      <c r="C43" s="190"/>
      <c r="D43" s="190"/>
      <c r="E43" s="190"/>
      <c r="F43" s="190"/>
      <c r="G43" s="39"/>
      <c r="H43" s="190"/>
    </row>
    <row r="44" spans="1:12" s="77" customFormat="1">
      <c r="B44" s="190"/>
      <c r="C44" s="190"/>
      <c r="D44" s="190"/>
      <c r="E44" s="190"/>
      <c r="F44" s="190"/>
      <c r="G44" s="39"/>
      <c r="H44" s="190"/>
    </row>
    <row r="45" spans="1:12" s="77" customFormat="1">
      <c r="B45" s="190"/>
      <c r="C45" s="190"/>
      <c r="D45" s="190"/>
      <c r="E45" s="190"/>
      <c r="F45" s="190"/>
      <c r="G45" s="54"/>
      <c r="H45" s="190"/>
    </row>
    <row r="46" spans="1:12" s="77" customFormat="1">
      <c r="B46" s="190"/>
      <c r="C46" s="190"/>
      <c r="D46" s="190"/>
      <c r="E46" s="190"/>
      <c r="F46" s="190"/>
      <c r="G46" s="191"/>
      <c r="H46" s="191"/>
    </row>
    <row r="48" spans="1:12">
      <c r="B48" s="20"/>
      <c r="C48" s="20"/>
      <c r="D48" s="20"/>
      <c r="E48" s="20"/>
      <c r="F48" s="20"/>
      <c r="G48" s="20"/>
      <c r="H48" s="20"/>
    </row>
    <row r="49" spans="2:8">
      <c r="B49" s="20"/>
      <c r="C49" s="20"/>
      <c r="D49" s="20"/>
      <c r="E49" s="20"/>
      <c r="F49" s="20"/>
      <c r="G49" s="20"/>
      <c r="H49" s="20"/>
    </row>
  </sheetData>
  <mergeCells count="2">
    <mergeCell ref="A1:H1"/>
    <mergeCell ref="A38:H38"/>
  </mergeCells>
  <pageMargins left="0.7" right="0.7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H15"/>
  <sheetViews>
    <sheetView zoomScaleNormal="100" workbookViewId="0">
      <selection activeCell="D31" sqref="D31"/>
    </sheetView>
  </sheetViews>
  <sheetFormatPr defaultRowHeight="12.75"/>
  <cols>
    <col min="1" max="1" width="44" style="11" customWidth="1"/>
    <col min="2" max="2" width="15.140625" style="11" hidden="1" customWidth="1"/>
    <col min="3" max="4" width="20.7109375" style="11" customWidth="1"/>
    <col min="5" max="5" width="20.7109375" style="11" hidden="1" customWidth="1"/>
    <col min="6" max="6" width="20.7109375" style="11" customWidth="1"/>
    <col min="7" max="8" width="11.42578125" style="11" customWidth="1"/>
    <col min="9" max="226" width="9.140625" style="11"/>
    <col min="227" max="227" width="37.5703125" style="11" customWidth="1"/>
    <col min="228" max="228" width="15.5703125" style="11" customWidth="1"/>
    <col min="229" max="232" width="15.140625" style="11" customWidth="1"/>
    <col min="233" max="233" width="16.28515625" style="11" customWidth="1"/>
    <col min="234" max="234" width="14.7109375" style="11" customWidth="1"/>
    <col min="235" max="237" width="16" style="11" customWidth="1"/>
    <col min="238" max="482" width="9.140625" style="11"/>
    <col min="483" max="483" width="37.5703125" style="11" customWidth="1"/>
    <col min="484" max="484" width="15.5703125" style="11" customWidth="1"/>
    <col min="485" max="488" width="15.140625" style="11" customWidth="1"/>
    <col min="489" max="489" width="16.28515625" style="11" customWidth="1"/>
    <col min="490" max="490" width="14.7109375" style="11" customWidth="1"/>
    <col min="491" max="493" width="16" style="11" customWidth="1"/>
    <col min="494" max="738" width="9.140625" style="11"/>
    <col min="739" max="739" width="37.5703125" style="11" customWidth="1"/>
    <col min="740" max="740" width="15.5703125" style="11" customWidth="1"/>
    <col min="741" max="744" width="15.140625" style="11" customWidth="1"/>
    <col min="745" max="745" width="16.28515625" style="11" customWidth="1"/>
    <col min="746" max="746" width="14.7109375" style="11" customWidth="1"/>
    <col min="747" max="749" width="16" style="11" customWidth="1"/>
    <col min="750" max="994" width="9.140625" style="11"/>
    <col min="995" max="995" width="37.5703125" style="11" customWidth="1"/>
    <col min="996" max="996" width="15.5703125" style="11" customWidth="1"/>
    <col min="997" max="1000" width="15.140625" style="11" customWidth="1"/>
    <col min="1001" max="1001" width="16.28515625" style="11" customWidth="1"/>
    <col min="1002" max="1002" width="14.7109375" style="11" customWidth="1"/>
    <col min="1003" max="1005" width="16" style="11" customWidth="1"/>
    <col min="1006" max="1250" width="9.140625" style="11"/>
    <col min="1251" max="1251" width="37.5703125" style="11" customWidth="1"/>
    <col min="1252" max="1252" width="15.5703125" style="11" customWidth="1"/>
    <col min="1253" max="1256" width="15.140625" style="11" customWidth="1"/>
    <col min="1257" max="1257" width="16.28515625" style="11" customWidth="1"/>
    <col min="1258" max="1258" width="14.7109375" style="11" customWidth="1"/>
    <col min="1259" max="1261" width="16" style="11" customWidth="1"/>
    <col min="1262" max="1506" width="9.140625" style="11"/>
    <col min="1507" max="1507" width="37.5703125" style="11" customWidth="1"/>
    <col min="1508" max="1508" width="15.5703125" style="11" customWidth="1"/>
    <col min="1509" max="1512" width="15.140625" style="11" customWidth="1"/>
    <col min="1513" max="1513" width="16.28515625" style="11" customWidth="1"/>
    <col min="1514" max="1514" width="14.7109375" style="11" customWidth="1"/>
    <col min="1515" max="1517" width="16" style="11" customWidth="1"/>
    <col min="1518" max="1762" width="9.140625" style="11"/>
    <col min="1763" max="1763" width="37.5703125" style="11" customWidth="1"/>
    <col min="1764" max="1764" width="15.5703125" style="11" customWidth="1"/>
    <col min="1765" max="1768" width="15.140625" style="11" customWidth="1"/>
    <col min="1769" max="1769" width="16.28515625" style="11" customWidth="1"/>
    <col min="1770" max="1770" width="14.7109375" style="11" customWidth="1"/>
    <col min="1771" max="1773" width="16" style="11" customWidth="1"/>
    <col min="1774" max="2018" width="9.140625" style="11"/>
    <col min="2019" max="2019" width="37.5703125" style="11" customWidth="1"/>
    <col min="2020" max="2020" width="15.5703125" style="11" customWidth="1"/>
    <col min="2021" max="2024" width="15.140625" style="11" customWidth="1"/>
    <col min="2025" max="2025" width="16.28515625" style="11" customWidth="1"/>
    <col min="2026" max="2026" width="14.7109375" style="11" customWidth="1"/>
    <col min="2027" max="2029" width="16" style="11" customWidth="1"/>
    <col min="2030" max="2274" width="9.140625" style="11"/>
    <col min="2275" max="2275" width="37.5703125" style="11" customWidth="1"/>
    <col min="2276" max="2276" width="15.5703125" style="11" customWidth="1"/>
    <col min="2277" max="2280" width="15.140625" style="11" customWidth="1"/>
    <col min="2281" max="2281" width="16.28515625" style="11" customWidth="1"/>
    <col min="2282" max="2282" width="14.7109375" style="11" customWidth="1"/>
    <col min="2283" max="2285" width="16" style="11" customWidth="1"/>
    <col min="2286" max="2530" width="9.140625" style="11"/>
    <col min="2531" max="2531" width="37.5703125" style="11" customWidth="1"/>
    <col min="2532" max="2532" width="15.5703125" style="11" customWidth="1"/>
    <col min="2533" max="2536" width="15.140625" style="11" customWidth="1"/>
    <col min="2537" max="2537" width="16.28515625" style="11" customWidth="1"/>
    <col min="2538" max="2538" width="14.7109375" style="11" customWidth="1"/>
    <col min="2539" max="2541" width="16" style="11" customWidth="1"/>
    <col min="2542" max="2786" width="9.140625" style="11"/>
    <col min="2787" max="2787" width="37.5703125" style="11" customWidth="1"/>
    <col min="2788" max="2788" width="15.5703125" style="11" customWidth="1"/>
    <col min="2789" max="2792" width="15.140625" style="11" customWidth="1"/>
    <col min="2793" max="2793" width="16.28515625" style="11" customWidth="1"/>
    <col min="2794" max="2794" width="14.7109375" style="11" customWidth="1"/>
    <col min="2795" max="2797" width="16" style="11" customWidth="1"/>
    <col min="2798" max="3042" width="9.140625" style="11"/>
    <col min="3043" max="3043" width="37.5703125" style="11" customWidth="1"/>
    <col min="3044" max="3044" width="15.5703125" style="11" customWidth="1"/>
    <col min="3045" max="3048" width="15.140625" style="11" customWidth="1"/>
    <col min="3049" max="3049" width="16.28515625" style="11" customWidth="1"/>
    <col min="3050" max="3050" width="14.7109375" style="11" customWidth="1"/>
    <col min="3051" max="3053" width="16" style="11" customWidth="1"/>
    <col min="3054" max="3298" width="9.140625" style="11"/>
    <col min="3299" max="3299" width="37.5703125" style="11" customWidth="1"/>
    <col min="3300" max="3300" width="15.5703125" style="11" customWidth="1"/>
    <col min="3301" max="3304" width="15.140625" style="11" customWidth="1"/>
    <col min="3305" max="3305" width="16.28515625" style="11" customWidth="1"/>
    <col min="3306" max="3306" width="14.7109375" style="11" customWidth="1"/>
    <col min="3307" max="3309" width="16" style="11" customWidth="1"/>
    <col min="3310" max="3554" width="9.140625" style="11"/>
    <col min="3555" max="3555" width="37.5703125" style="11" customWidth="1"/>
    <col min="3556" max="3556" width="15.5703125" style="11" customWidth="1"/>
    <col min="3557" max="3560" width="15.140625" style="11" customWidth="1"/>
    <col min="3561" max="3561" width="16.28515625" style="11" customWidth="1"/>
    <col min="3562" max="3562" width="14.7109375" style="11" customWidth="1"/>
    <col min="3563" max="3565" width="16" style="11" customWidth="1"/>
    <col min="3566" max="3810" width="9.140625" style="11"/>
    <col min="3811" max="3811" width="37.5703125" style="11" customWidth="1"/>
    <col min="3812" max="3812" width="15.5703125" style="11" customWidth="1"/>
    <col min="3813" max="3816" width="15.140625" style="11" customWidth="1"/>
    <col min="3817" max="3817" width="16.28515625" style="11" customWidth="1"/>
    <col min="3818" max="3818" width="14.7109375" style="11" customWidth="1"/>
    <col min="3819" max="3821" width="16" style="11" customWidth="1"/>
    <col min="3822" max="4066" width="9.140625" style="11"/>
    <col min="4067" max="4067" width="37.5703125" style="11" customWidth="1"/>
    <col min="4068" max="4068" width="15.5703125" style="11" customWidth="1"/>
    <col min="4069" max="4072" width="15.140625" style="11" customWidth="1"/>
    <col min="4073" max="4073" width="16.28515625" style="11" customWidth="1"/>
    <col min="4074" max="4074" width="14.7109375" style="11" customWidth="1"/>
    <col min="4075" max="4077" width="16" style="11" customWidth="1"/>
    <col min="4078" max="4322" width="9.140625" style="11"/>
    <col min="4323" max="4323" width="37.5703125" style="11" customWidth="1"/>
    <col min="4324" max="4324" width="15.5703125" style="11" customWidth="1"/>
    <col min="4325" max="4328" width="15.140625" style="11" customWidth="1"/>
    <col min="4329" max="4329" width="16.28515625" style="11" customWidth="1"/>
    <col min="4330" max="4330" width="14.7109375" style="11" customWidth="1"/>
    <col min="4331" max="4333" width="16" style="11" customWidth="1"/>
    <col min="4334" max="4578" width="9.140625" style="11"/>
    <col min="4579" max="4579" width="37.5703125" style="11" customWidth="1"/>
    <col min="4580" max="4580" width="15.5703125" style="11" customWidth="1"/>
    <col min="4581" max="4584" width="15.140625" style="11" customWidth="1"/>
    <col min="4585" max="4585" width="16.28515625" style="11" customWidth="1"/>
    <col min="4586" max="4586" width="14.7109375" style="11" customWidth="1"/>
    <col min="4587" max="4589" width="16" style="11" customWidth="1"/>
    <col min="4590" max="4834" width="9.140625" style="11"/>
    <col min="4835" max="4835" width="37.5703125" style="11" customWidth="1"/>
    <col min="4836" max="4836" width="15.5703125" style="11" customWidth="1"/>
    <col min="4837" max="4840" width="15.140625" style="11" customWidth="1"/>
    <col min="4841" max="4841" width="16.28515625" style="11" customWidth="1"/>
    <col min="4842" max="4842" width="14.7109375" style="11" customWidth="1"/>
    <col min="4843" max="4845" width="16" style="11" customWidth="1"/>
    <col min="4846" max="5090" width="9.140625" style="11"/>
    <col min="5091" max="5091" width="37.5703125" style="11" customWidth="1"/>
    <col min="5092" max="5092" width="15.5703125" style="11" customWidth="1"/>
    <col min="5093" max="5096" width="15.140625" style="11" customWidth="1"/>
    <col min="5097" max="5097" width="16.28515625" style="11" customWidth="1"/>
    <col min="5098" max="5098" width="14.7109375" style="11" customWidth="1"/>
    <col min="5099" max="5101" width="16" style="11" customWidth="1"/>
    <col min="5102" max="5346" width="9.140625" style="11"/>
    <col min="5347" max="5347" width="37.5703125" style="11" customWidth="1"/>
    <col min="5348" max="5348" width="15.5703125" style="11" customWidth="1"/>
    <col min="5349" max="5352" width="15.140625" style="11" customWidth="1"/>
    <col min="5353" max="5353" width="16.28515625" style="11" customWidth="1"/>
    <col min="5354" max="5354" width="14.7109375" style="11" customWidth="1"/>
    <col min="5355" max="5357" width="16" style="11" customWidth="1"/>
    <col min="5358" max="5602" width="9.140625" style="11"/>
    <col min="5603" max="5603" width="37.5703125" style="11" customWidth="1"/>
    <col min="5604" max="5604" width="15.5703125" style="11" customWidth="1"/>
    <col min="5605" max="5608" width="15.140625" style="11" customWidth="1"/>
    <col min="5609" max="5609" width="16.28515625" style="11" customWidth="1"/>
    <col min="5610" max="5610" width="14.7109375" style="11" customWidth="1"/>
    <col min="5611" max="5613" width="16" style="11" customWidth="1"/>
    <col min="5614" max="5858" width="9.140625" style="11"/>
    <col min="5859" max="5859" width="37.5703125" style="11" customWidth="1"/>
    <col min="5860" max="5860" width="15.5703125" style="11" customWidth="1"/>
    <col min="5861" max="5864" width="15.140625" style="11" customWidth="1"/>
    <col min="5865" max="5865" width="16.28515625" style="11" customWidth="1"/>
    <col min="5866" max="5866" width="14.7109375" style="11" customWidth="1"/>
    <col min="5867" max="5869" width="16" style="11" customWidth="1"/>
    <col min="5870" max="6114" width="9.140625" style="11"/>
    <col min="6115" max="6115" width="37.5703125" style="11" customWidth="1"/>
    <col min="6116" max="6116" width="15.5703125" style="11" customWidth="1"/>
    <col min="6117" max="6120" width="15.140625" style="11" customWidth="1"/>
    <col min="6121" max="6121" width="16.28515625" style="11" customWidth="1"/>
    <col min="6122" max="6122" width="14.7109375" style="11" customWidth="1"/>
    <col min="6123" max="6125" width="16" style="11" customWidth="1"/>
    <col min="6126" max="6370" width="9.140625" style="11"/>
    <col min="6371" max="6371" width="37.5703125" style="11" customWidth="1"/>
    <col min="6372" max="6372" width="15.5703125" style="11" customWidth="1"/>
    <col min="6373" max="6376" width="15.140625" style="11" customWidth="1"/>
    <col min="6377" max="6377" width="16.28515625" style="11" customWidth="1"/>
    <col min="6378" max="6378" width="14.7109375" style="11" customWidth="1"/>
    <col min="6379" max="6381" width="16" style="11" customWidth="1"/>
    <col min="6382" max="6626" width="9.140625" style="11"/>
    <col min="6627" max="6627" width="37.5703125" style="11" customWidth="1"/>
    <col min="6628" max="6628" width="15.5703125" style="11" customWidth="1"/>
    <col min="6629" max="6632" width="15.140625" style="11" customWidth="1"/>
    <col min="6633" max="6633" width="16.28515625" style="11" customWidth="1"/>
    <col min="6634" max="6634" width="14.7109375" style="11" customWidth="1"/>
    <col min="6635" max="6637" width="16" style="11" customWidth="1"/>
    <col min="6638" max="6882" width="9.140625" style="11"/>
    <col min="6883" max="6883" width="37.5703125" style="11" customWidth="1"/>
    <col min="6884" max="6884" width="15.5703125" style="11" customWidth="1"/>
    <col min="6885" max="6888" width="15.140625" style="11" customWidth="1"/>
    <col min="6889" max="6889" width="16.28515625" style="11" customWidth="1"/>
    <col min="6890" max="6890" width="14.7109375" style="11" customWidth="1"/>
    <col min="6891" max="6893" width="16" style="11" customWidth="1"/>
    <col min="6894" max="7138" width="9.140625" style="11"/>
    <col min="7139" max="7139" width="37.5703125" style="11" customWidth="1"/>
    <col min="7140" max="7140" width="15.5703125" style="11" customWidth="1"/>
    <col min="7141" max="7144" width="15.140625" style="11" customWidth="1"/>
    <col min="7145" max="7145" width="16.28515625" style="11" customWidth="1"/>
    <col min="7146" max="7146" width="14.7109375" style="11" customWidth="1"/>
    <col min="7147" max="7149" width="16" style="11" customWidth="1"/>
    <col min="7150" max="7394" width="9.140625" style="11"/>
    <col min="7395" max="7395" width="37.5703125" style="11" customWidth="1"/>
    <col min="7396" max="7396" width="15.5703125" style="11" customWidth="1"/>
    <col min="7397" max="7400" width="15.140625" style="11" customWidth="1"/>
    <col min="7401" max="7401" width="16.28515625" style="11" customWidth="1"/>
    <col min="7402" max="7402" width="14.7109375" style="11" customWidth="1"/>
    <col min="7403" max="7405" width="16" style="11" customWidth="1"/>
    <col min="7406" max="7650" width="9.140625" style="11"/>
    <col min="7651" max="7651" width="37.5703125" style="11" customWidth="1"/>
    <col min="7652" max="7652" width="15.5703125" style="11" customWidth="1"/>
    <col min="7653" max="7656" width="15.140625" style="11" customWidth="1"/>
    <col min="7657" max="7657" width="16.28515625" style="11" customWidth="1"/>
    <col min="7658" max="7658" width="14.7109375" style="11" customWidth="1"/>
    <col min="7659" max="7661" width="16" style="11" customWidth="1"/>
    <col min="7662" max="7906" width="9.140625" style="11"/>
    <col min="7907" max="7907" width="37.5703125" style="11" customWidth="1"/>
    <col min="7908" max="7908" width="15.5703125" style="11" customWidth="1"/>
    <col min="7909" max="7912" width="15.140625" style="11" customWidth="1"/>
    <col min="7913" max="7913" width="16.28515625" style="11" customWidth="1"/>
    <col min="7914" max="7914" width="14.7109375" style="11" customWidth="1"/>
    <col min="7915" max="7917" width="16" style="11" customWidth="1"/>
    <col min="7918" max="8162" width="9.140625" style="11"/>
    <col min="8163" max="8163" width="37.5703125" style="11" customWidth="1"/>
    <col min="8164" max="8164" width="15.5703125" style="11" customWidth="1"/>
    <col min="8165" max="8168" width="15.140625" style="11" customWidth="1"/>
    <col min="8169" max="8169" width="16.28515625" style="11" customWidth="1"/>
    <col min="8170" max="8170" width="14.7109375" style="11" customWidth="1"/>
    <col min="8171" max="8173" width="16" style="11" customWidth="1"/>
    <col min="8174" max="8418" width="9.140625" style="11"/>
    <col min="8419" max="8419" width="37.5703125" style="11" customWidth="1"/>
    <col min="8420" max="8420" width="15.5703125" style="11" customWidth="1"/>
    <col min="8421" max="8424" width="15.140625" style="11" customWidth="1"/>
    <col min="8425" max="8425" width="16.28515625" style="11" customWidth="1"/>
    <col min="8426" max="8426" width="14.7109375" style="11" customWidth="1"/>
    <col min="8427" max="8429" width="16" style="11" customWidth="1"/>
    <col min="8430" max="8674" width="9.140625" style="11"/>
    <col min="8675" max="8675" width="37.5703125" style="11" customWidth="1"/>
    <col min="8676" max="8676" width="15.5703125" style="11" customWidth="1"/>
    <col min="8677" max="8680" width="15.140625" style="11" customWidth="1"/>
    <col min="8681" max="8681" width="16.28515625" style="11" customWidth="1"/>
    <col min="8682" max="8682" width="14.7109375" style="11" customWidth="1"/>
    <col min="8683" max="8685" width="16" style="11" customWidth="1"/>
    <col min="8686" max="8930" width="9.140625" style="11"/>
    <col min="8931" max="8931" width="37.5703125" style="11" customWidth="1"/>
    <col min="8932" max="8932" width="15.5703125" style="11" customWidth="1"/>
    <col min="8933" max="8936" width="15.140625" style="11" customWidth="1"/>
    <col min="8937" max="8937" width="16.28515625" style="11" customWidth="1"/>
    <col min="8938" max="8938" width="14.7109375" style="11" customWidth="1"/>
    <col min="8939" max="8941" width="16" style="11" customWidth="1"/>
    <col min="8942" max="9186" width="9.140625" style="11"/>
    <col min="9187" max="9187" width="37.5703125" style="11" customWidth="1"/>
    <col min="9188" max="9188" width="15.5703125" style="11" customWidth="1"/>
    <col min="9189" max="9192" width="15.140625" style="11" customWidth="1"/>
    <col min="9193" max="9193" width="16.28515625" style="11" customWidth="1"/>
    <col min="9194" max="9194" width="14.7109375" style="11" customWidth="1"/>
    <col min="9195" max="9197" width="16" style="11" customWidth="1"/>
    <col min="9198" max="9442" width="9.140625" style="11"/>
    <col min="9443" max="9443" width="37.5703125" style="11" customWidth="1"/>
    <col min="9444" max="9444" width="15.5703125" style="11" customWidth="1"/>
    <col min="9445" max="9448" width="15.140625" style="11" customWidth="1"/>
    <col min="9449" max="9449" width="16.28515625" style="11" customWidth="1"/>
    <col min="9450" max="9450" width="14.7109375" style="11" customWidth="1"/>
    <col min="9451" max="9453" width="16" style="11" customWidth="1"/>
    <col min="9454" max="9698" width="9.140625" style="11"/>
    <col min="9699" max="9699" width="37.5703125" style="11" customWidth="1"/>
    <col min="9700" max="9700" width="15.5703125" style="11" customWidth="1"/>
    <col min="9701" max="9704" width="15.140625" style="11" customWidth="1"/>
    <col min="9705" max="9705" width="16.28515625" style="11" customWidth="1"/>
    <col min="9706" max="9706" width="14.7109375" style="11" customWidth="1"/>
    <col min="9707" max="9709" width="16" style="11" customWidth="1"/>
    <col min="9710" max="9954" width="9.140625" style="11"/>
    <col min="9955" max="9955" width="37.5703125" style="11" customWidth="1"/>
    <col min="9956" max="9956" width="15.5703125" style="11" customWidth="1"/>
    <col min="9957" max="9960" width="15.140625" style="11" customWidth="1"/>
    <col min="9961" max="9961" width="16.28515625" style="11" customWidth="1"/>
    <col min="9962" max="9962" width="14.7109375" style="11" customWidth="1"/>
    <col min="9963" max="9965" width="16" style="11" customWidth="1"/>
    <col min="9966" max="10210" width="9.140625" style="11"/>
    <col min="10211" max="10211" width="37.5703125" style="11" customWidth="1"/>
    <col min="10212" max="10212" width="15.5703125" style="11" customWidth="1"/>
    <col min="10213" max="10216" width="15.140625" style="11" customWidth="1"/>
    <col min="10217" max="10217" width="16.28515625" style="11" customWidth="1"/>
    <col min="10218" max="10218" width="14.7109375" style="11" customWidth="1"/>
    <col min="10219" max="10221" width="16" style="11" customWidth="1"/>
    <col min="10222" max="10466" width="9.140625" style="11"/>
    <col min="10467" max="10467" width="37.5703125" style="11" customWidth="1"/>
    <col min="10468" max="10468" width="15.5703125" style="11" customWidth="1"/>
    <col min="10469" max="10472" width="15.140625" style="11" customWidth="1"/>
    <col min="10473" max="10473" width="16.28515625" style="11" customWidth="1"/>
    <col min="10474" max="10474" width="14.7109375" style="11" customWidth="1"/>
    <col min="10475" max="10477" width="16" style="11" customWidth="1"/>
    <col min="10478" max="10722" width="9.140625" style="11"/>
    <col min="10723" max="10723" width="37.5703125" style="11" customWidth="1"/>
    <col min="10724" max="10724" width="15.5703125" style="11" customWidth="1"/>
    <col min="10725" max="10728" width="15.140625" style="11" customWidth="1"/>
    <col min="10729" max="10729" width="16.28515625" style="11" customWidth="1"/>
    <col min="10730" max="10730" width="14.7109375" style="11" customWidth="1"/>
    <col min="10731" max="10733" width="16" style="11" customWidth="1"/>
    <col min="10734" max="10978" width="9.140625" style="11"/>
    <col min="10979" max="10979" width="37.5703125" style="11" customWidth="1"/>
    <col min="10980" max="10980" width="15.5703125" style="11" customWidth="1"/>
    <col min="10981" max="10984" width="15.140625" style="11" customWidth="1"/>
    <col min="10985" max="10985" width="16.28515625" style="11" customWidth="1"/>
    <col min="10986" max="10986" width="14.7109375" style="11" customWidth="1"/>
    <col min="10987" max="10989" width="16" style="11" customWidth="1"/>
    <col min="10990" max="11234" width="9.140625" style="11"/>
    <col min="11235" max="11235" width="37.5703125" style="11" customWidth="1"/>
    <col min="11236" max="11236" width="15.5703125" style="11" customWidth="1"/>
    <col min="11237" max="11240" width="15.140625" style="11" customWidth="1"/>
    <col min="11241" max="11241" width="16.28515625" style="11" customWidth="1"/>
    <col min="11242" max="11242" width="14.7109375" style="11" customWidth="1"/>
    <col min="11243" max="11245" width="16" style="11" customWidth="1"/>
    <col min="11246" max="11490" width="9.140625" style="11"/>
    <col min="11491" max="11491" width="37.5703125" style="11" customWidth="1"/>
    <col min="11492" max="11492" width="15.5703125" style="11" customWidth="1"/>
    <col min="11493" max="11496" width="15.140625" style="11" customWidth="1"/>
    <col min="11497" max="11497" width="16.28515625" style="11" customWidth="1"/>
    <col min="11498" max="11498" width="14.7109375" style="11" customWidth="1"/>
    <col min="11499" max="11501" width="16" style="11" customWidth="1"/>
    <col min="11502" max="11746" width="9.140625" style="11"/>
    <col min="11747" max="11747" width="37.5703125" style="11" customWidth="1"/>
    <col min="11748" max="11748" width="15.5703125" style="11" customWidth="1"/>
    <col min="11749" max="11752" width="15.140625" style="11" customWidth="1"/>
    <col min="11753" max="11753" width="16.28515625" style="11" customWidth="1"/>
    <col min="11754" max="11754" width="14.7109375" style="11" customWidth="1"/>
    <col min="11755" max="11757" width="16" style="11" customWidth="1"/>
    <col min="11758" max="12002" width="9.140625" style="11"/>
    <col min="12003" max="12003" width="37.5703125" style="11" customWidth="1"/>
    <col min="12004" max="12004" width="15.5703125" style="11" customWidth="1"/>
    <col min="12005" max="12008" width="15.140625" style="11" customWidth="1"/>
    <col min="12009" max="12009" width="16.28515625" style="11" customWidth="1"/>
    <col min="12010" max="12010" width="14.7109375" style="11" customWidth="1"/>
    <col min="12011" max="12013" width="16" style="11" customWidth="1"/>
    <col min="12014" max="12258" width="9.140625" style="11"/>
    <col min="12259" max="12259" width="37.5703125" style="11" customWidth="1"/>
    <col min="12260" max="12260" width="15.5703125" style="11" customWidth="1"/>
    <col min="12261" max="12264" width="15.140625" style="11" customWidth="1"/>
    <col min="12265" max="12265" width="16.28515625" style="11" customWidth="1"/>
    <col min="12266" max="12266" width="14.7109375" style="11" customWidth="1"/>
    <col min="12267" max="12269" width="16" style="11" customWidth="1"/>
    <col min="12270" max="12514" width="9.140625" style="11"/>
    <col min="12515" max="12515" width="37.5703125" style="11" customWidth="1"/>
    <col min="12516" max="12516" width="15.5703125" style="11" customWidth="1"/>
    <col min="12517" max="12520" width="15.140625" style="11" customWidth="1"/>
    <col min="12521" max="12521" width="16.28515625" style="11" customWidth="1"/>
    <col min="12522" max="12522" width="14.7109375" style="11" customWidth="1"/>
    <col min="12523" max="12525" width="16" style="11" customWidth="1"/>
    <col min="12526" max="12770" width="9.140625" style="11"/>
    <col min="12771" max="12771" width="37.5703125" style="11" customWidth="1"/>
    <col min="12772" max="12772" width="15.5703125" style="11" customWidth="1"/>
    <col min="12773" max="12776" width="15.140625" style="11" customWidth="1"/>
    <col min="12777" max="12777" width="16.28515625" style="11" customWidth="1"/>
    <col min="12778" max="12778" width="14.7109375" style="11" customWidth="1"/>
    <col min="12779" max="12781" width="16" style="11" customWidth="1"/>
    <col min="12782" max="13026" width="9.140625" style="11"/>
    <col min="13027" max="13027" width="37.5703125" style="11" customWidth="1"/>
    <col min="13028" max="13028" width="15.5703125" style="11" customWidth="1"/>
    <col min="13029" max="13032" width="15.140625" style="11" customWidth="1"/>
    <col min="13033" max="13033" width="16.28515625" style="11" customWidth="1"/>
    <col min="13034" max="13034" width="14.7109375" style="11" customWidth="1"/>
    <col min="13035" max="13037" width="16" style="11" customWidth="1"/>
    <col min="13038" max="13282" width="9.140625" style="11"/>
    <col min="13283" max="13283" width="37.5703125" style="11" customWidth="1"/>
    <col min="13284" max="13284" width="15.5703125" style="11" customWidth="1"/>
    <col min="13285" max="13288" width="15.140625" style="11" customWidth="1"/>
    <col min="13289" max="13289" width="16.28515625" style="11" customWidth="1"/>
    <col min="13290" max="13290" width="14.7109375" style="11" customWidth="1"/>
    <col min="13291" max="13293" width="16" style="11" customWidth="1"/>
    <col min="13294" max="13538" width="9.140625" style="11"/>
    <col min="13539" max="13539" width="37.5703125" style="11" customWidth="1"/>
    <col min="13540" max="13540" width="15.5703125" style="11" customWidth="1"/>
    <col min="13541" max="13544" width="15.140625" style="11" customWidth="1"/>
    <col min="13545" max="13545" width="16.28515625" style="11" customWidth="1"/>
    <col min="13546" max="13546" width="14.7109375" style="11" customWidth="1"/>
    <col min="13547" max="13549" width="16" style="11" customWidth="1"/>
    <col min="13550" max="13794" width="9.140625" style="11"/>
    <col min="13795" max="13795" width="37.5703125" style="11" customWidth="1"/>
    <col min="13796" max="13796" width="15.5703125" style="11" customWidth="1"/>
    <col min="13797" max="13800" width="15.140625" style="11" customWidth="1"/>
    <col min="13801" max="13801" width="16.28515625" style="11" customWidth="1"/>
    <col min="13802" max="13802" width="14.7109375" style="11" customWidth="1"/>
    <col min="13803" max="13805" width="16" style="11" customWidth="1"/>
    <col min="13806" max="14050" width="9.140625" style="11"/>
    <col min="14051" max="14051" width="37.5703125" style="11" customWidth="1"/>
    <col min="14052" max="14052" width="15.5703125" style="11" customWidth="1"/>
    <col min="14053" max="14056" width="15.140625" style="11" customWidth="1"/>
    <col min="14057" max="14057" width="16.28515625" style="11" customWidth="1"/>
    <col min="14058" max="14058" width="14.7109375" style="11" customWidth="1"/>
    <col min="14059" max="14061" width="16" style="11" customWidth="1"/>
    <col min="14062" max="14306" width="9.140625" style="11"/>
    <col min="14307" max="14307" width="37.5703125" style="11" customWidth="1"/>
    <col min="14308" max="14308" width="15.5703125" style="11" customWidth="1"/>
    <col min="14309" max="14312" width="15.140625" style="11" customWidth="1"/>
    <col min="14313" max="14313" width="16.28515625" style="11" customWidth="1"/>
    <col min="14314" max="14314" width="14.7109375" style="11" customWidth="1"/>
    <col min="14315" max="14317" width="16" style="11" customWidth="1"/>
    <col min="14318" max="14562" width="9.140625" style="11"/>
    <col min="14563" max="14563" width="37.5703125" style="11" customWidth="1"/>
    <col min="14564" max="14564" width="15.5703125" style="11" customWidth="1"/>
    <col min="14565" max="14568" width="15.140625" style="11" customWidth="1"/>
    <col min="14569" max="14569" width="16.28515625" style="11" customWidth="1"/>
    <col min="14570" max="14570" width="14.7109375" style="11" customWidth="1"/>
    <col min="14571" max="14573" width="16" style="11" customWidth="1"/>
    <col min="14574" max="14818" width="9.140625" style="11"/>
    <col min="14819" max="14819" width="37.5703125" style="11" customWidth="1"/>
    <col min="14820" max="14820" width="15.5703125" style="11" customWidth="1"/>
    <col min="14821" max="14824" width="15.140625" style="11" customWidth="1"/>
    <col min="14825" max="14825" width="16.28515625" style="11" customWidth="1"/>
    <col min="14826" max="14826" width="14.7109375" style="11" customWidth="1"/>
    <col min="14827" max="14829" width="16" style="11" customWidth="1"/>
    <col min="14830" max="15074" width="9.140625" style="11"/>
    <col min="15075" max="15075" width="37.5703125" style="11" customWidth="1"/>
    <col min="15076" max="15076" width="15.5703125" style="11" customWidth="1"/>
    <col min="15077" max="15080" width="15.140625" style="11" customWidth="1"/>
    <col min="15081" max="15081" width="16.28515625" style="11" customWidth="1"/>
    <col min="15082" max="15082" width="14.7109375" style="11" customWidth="1"/>
    <col min="15083" max="15085" width="16" style="11" customWidth="1"/>
    <col min="15086" max="15330" width="9.140625" style="11"/>
    <col min="15331" max="15331" width="37.5703125" style="11" customWidth="1"/>
    <col min="15332" max="15332" width="15.5703125" style="11" customWidth="1"/>
    <col min="15333" max="15336" width="15.140625" style="11" customWidth="1"/>
    <col min="15337" max="15337" width="16.28515625" style="11" customWidth="1"/>
    <col min="15338" max="15338" width="14.7109375" style="11" customWidth="1"/>
    <col min="15339" max="15341" width="16" style="11" customWidth="1"/>
    <col min="15342" max="15586" width="9.140625" style="11"/>
    <col min="15587" max="15587" width="37.5703125" style="11" customWidth="1"/>
    <col min="15588" max="15588" width="15.5703125" style="11" customWidth="1"/>
    <col min="15589" max="15592" width="15.140625" style="11" customWidth="1"/>
    <col min="15593" max="15593" width="16.28515625" style="11" customWidth="1"/>
    <col min="15594" max="15594" width="14.7109375" style="11" customWidth="1"/>
    <col min="15595" max="15597" width="16" style="11" customWidth="1"/>
    <col min="15598" max="15842" width="9.140625" style="11"/>
    <col min="15843" max="15843" width="37.5703125" style="11" customWidth="1"/>
    <col min="15844" max="15844" width="15.5703125" style="11" customWidth="1"/>
    <col min="15845" max="15848" width="15.140625" style="11" customWidth="1"/>
    <col min="15849" max="15849" width="16.28515625" style="11" customWidth="1"/>
    <col min="15850" max="15850" width="14.7109375" style="11" customWidth="1"/>
    <col min="15851" max="15853" width="16" style="11" customWidth="1"/>
    <col min="15854" max="16098" width="9.140625" style="11"/>
    <col min="16099" max="16099" width="37.5703125" style="11" customWidth="1"/>
    <col min="16100" max="16100" width="15.5703125" style="11" customWidth="1"/>
    <col min="16101" max="16104" width="15.140625" style="11" customWidth="1"/>
    <col min="16105" max="16105" width="16.28515625" style="11" customWidth="1"/>
    <col min="16106" max="16106" width="14.7109375" style="11" customWidth="1"/>
    <col min="16107" max="16109" width="16" style="11" customWidth="1"/>
    <col min="16110" max="16384" width="9.140625" style="11"/>
  </cols>
  <sheetData>
    <row r="1" spans="1:8" ht="15.75" customHeight="1">
      <c r="A1" s="460" t="s">
        <v>399</v>
      </c>
      <c r="B1" s="460"/>
      <c r="C1" s="460"/>
      <c r="D1" s="460"/>
      <c r="E1" s="460"/>
      <c r="F1" s="460"/>
      <c r="G1" s="460"/>
      <c r="H1" s="460"/>
    </row>
    <row r="2" spans="1:8" ht="18">
      <c r="A2" s="12"/>
      <c r="B2" s="12"/>
      <c r="C2" s="12"/>
      <c r="H2" s="232"/>
    </row>
    <row r="3" spans="1:8" ht="36" customHeight="1">
      <c r="A3" s="248" t="s">
        <v>377</v>
      </c>
      <c r="B3" s="248" t="s">
        <v>412</v>
      </c>
      <c r="C3" s="248" t="s">
        <v>397</v>
      </c>
      <c r="D3" s="248" t="s">
        <v>423</v>
      </c>
      <c r="E3" s="248" t="s">
        <v>417</v>
      </c>
      <c r="F3" s="248" t="s">
        <v>398</v>
      </c>
      <c r="G3" s="248" t="s">
        <v>382</v>
      </c>
      <c r="H3" s="248" t="s">
        <v>382</v>
      </c>
    </row>
    <row r="4" spans="1:8">
      <c r="A4" s="260">
        <v>1</v>
      </c>
      <c r="B4" s="260">
        <v>2</v>
      </c>
      <c r="C4" s="260">
        <v>2</v>
      </c>
      <c r="D4" s="260">
        <v>3</v>
      </c>
      <c r="E4" s="260"/>
      <c r="F4" s="260">
        <v>4</v>
      </c>
      <c r="G4" s="260" t="s">
        <v>418</v>
      </c>
      <c r="H4" s="260" t="s">
        <v>419</v>
      </c>
    </row>
    <row r="5" spans="1:8">
      <c r="A5" s="16" t="s">
        <v>251</v>
      </c>
      <c r="B5" s="17">
        <f t="shared" ref="B5:F5" si="0">B6</f>
        <v>23466291444.150002</v>
      </c>
      <c r="C5" s="330">
        <f t="shared" si="0"/>
        <v>3114512103.5436983</v>
      </c>
      <c r="D5" s="330">
        <f t="shared" si="0"/>
        <v>7229385106</v>
      </c>
      <c r="E5" s="330">
        <f t="shared" si="0"/>
        <v>7229385106</v>
      </c>
      <c r="F5" s="330">
        <f t="shared" si="0"/>
        <v>3518076734.3000002</v>
      </c>
      <c r="G5" s="169">
        <f>IFERROR(F5/C5,0)*100</f>
        <v>112.95755538394361</v>
      </c>
      <c r="H5" s="169">
        <f>IFERROR(F5/E5,0)*100</f>
        <v>48.663567962096607</v>
      </c>
    </row>
    <row r="6" spans="1:8">
      <c r="A6" s="16" t="s">
        <v>252</v>
      </c>
      <c r="B6" s="17">
        <f t="shared" ref="B6:F6" si="1">SUM(B7:B12)</f>
        <v>23466291444.150002</v>
      </c>
      <c r="C6" s="330">
        <f t="shared" si="1"/>
        <v>3114512103.5436983</v>
      </c>
      <c r="D6" s="330">
        <f t="shared" si="1"/>
        <v>7229385106</v>
      </c>
      <c r="E6" s="330">
        <f t="shared" ref="E6" si="2">SUM(E7:E12)</f>
        <v>7229385106</v>
      </c>
      <c r="F6" s="330">
        <f t="shared" si="1"/>
        <v>3518076734.3000002</v>
      </c>
      <c r="G6" s="169">
        <f t="shared" ref="G6:G12" si="3">IFERROR(F6/C6,0)*100</f>
        <v>112.95755538394361</v>
      </c>
      <c r="H6" s="169">
        <f t="shared" ref="H6:H12" si="4">IFERROR(F6/E6,0)*100</f>
        <v>48.663567962096607</v>
      </c>
    </row>
    <row r="7" spans="1:8">
      <c r="A7" s="18" t="s">
        <v>253</v>
      </c>
      <c r="B7" s="19">
        <f>'Posebni dio s f'!C274+'Posebni dio s f'!C339+'Posebni dio s f'!C344+'Posebni dio s f'!C367</f>
        <v>4539414198.9200001</v>
      </c>
      <c r="C7" s="329">
        <f>'Posebni dio s f'!D274+'Posebni dio s f'!D339+'Posebni dio s f'!D344+'Posebni dio s f'!D367</f>
        <v>602483801.03789234</v>
      </c>
      <c r="D7" s="329">
        <f>'Posebni dio s f'!E274+'Posebni dio s f'!E339+'Posebni dio s f'!E344+'Posebni dio s f'!E367</f>
        <v>1369000000</v>
      </c>
      <c r="E7" s="329">
        <f>'Posebni dio s f'!F274+'Posebni dio s f'!F339+'Posebni dio s f'!F344+'Posebni dio s f'!F367</f>
        <v>1369000000</v>
      </c>
      <c r="F7" s="329">
        <f>'Posebni dio s f'!G274+'Posebni dio s f'!G339+'Posebni dio s f'!G344+'Posebni dio s f'!G367</f>
        <v>662581297.55999994</v>
      </c>
      <c r="G7" s="170">
        <f t="shared" si="3"/>
        <v>109.97495640855047</v>
      </c>
      <c r="H7" s="170">
        <f t="shared" si="4"/>
        <v>48.398926045288526</v>
      </c>
    </row>
    <row r="8" spans="1:8">
      <c r="A8" s="327" t="s">
        <v>360</v>
      </c>
      <c r="B8" s="19">
        <f>'Posebni dio s f'!C260+'Posebni dio s f'!C268+'Posebni dio s f'!C280+'Posebni dio s f'!C292+'Posebni dio s f'!C304+'Posebni dio s f'!C316+'Posebni dio s f'!C328+'Posebni dio s f'!C333+'Posebni dio s f'!C361+'Posebni dio s f'!C379+'Posebni dio s f'!C385+'Posebni dio s f'!C391+'Posebni dio s f'!C397</f>
        <v>15146291254.670002</v>
      </c>
      <c r="C8" s="329">
        <f>'Posebni dio s f'!D260+'Posebni dio s f'!D268+'Posebni dio s f'!D280+'Posebni dio s f'!D292+'Posebni dio s f'!D304+'Posebni dio s f'!D316+'Posebni dio s f'!D328+'Posebni dio s f'!D333+'Posebni dio s f'!D361+'Posebni dio s f'!D379+'Posebni dio s f'!D385+'Posebni dio s f'!D391+'Posebni dio s f'!D397</f>
        <v>2010258312.3856921</v>
      </c>
      <c r="D8" s="329">
        <f>'Posebni dio s f'!E260+'Posebni dio s f'!E268+'Posebni dio s f'!E280+'Posebni dio s f'!E292+'Posebni dio s f'!E304+'Posebni dio s f'!E316+'Posebni dio s f'!E328+'Posebni dio s f'!E333+'Posebni dio s f'!E361+'Posebni dio s f'!E379+'Posebni dio s f'!E385+'Posebni dio s f'!E391+'Posebni dio s f'!E397</f>
        <v>4605706203</v>
      </c>
      <c r="E8" s="329">
        <f>'Posebni dio s f'!F260+'Posebni dio s f'!F268+'Posebni dio s f'!F280+'Posebni dio s f'!F292+'Posebni dio s f'!F304+'Posebni dio s f'!F316+'Posebni dio s f'!F328+'Posebni dio s f'!F333+'Posebni dio s f'!F361+'Posebni dio s f'!F379+'Posebni dio s f'!F385+'Posebni dio s f'!F391+'Posebni dio s f'!F397</f>
        <v>4605706203</v>
      </c>
      <c r="F8" s="329">
        <f>'Posebni dio s f'!G260+'Posebni dio s f'!G268+'Posebni dio s f'!G280+'Posebni dio s f'!G292+'Posebni dio s f'!G304+'Posebni dio s f'!G316+'Posebni dio s f'!G328+'Posebni dio s f'!G333+'Posebni dio s f'!G361+'Posebni dio s f'!G379+'Posebni dio s f'!G385+'Posebni dio s f'!G391+'Posebni dio s f'!G397</f>
        <v>2266609421.23</v>
      </c>
      <c r="G8" s="170">
        <f t="shared" si="3"/>
        <v>112.75214768494509</v>
      </c>
      <c r="H8" s="170">
        <f t="shared" si="4"/>
        <v>49.213070077149254</v>
      </c>
    </row>
    <row r="9" spans="1:8">
      <c r="A9" s="327" t="s">
        <v>361</v>
      </c>
      <c r="B9" s="19">
        <f>'Posebni dio s f'!C286+'Posebni dio s f'!C298+'Posebni dio s f'!C310+'Posebni dio s f'!C322+'Posebni dio s f'!C350+'Posebni dio s f'!C355</f>
        <v>2897300574.6999998</v>
      </c>
      <c r="C9" s="329">
        <f>'Posebni dio s f'!D286+'Posebni dio s f'!D298+'Posebni dio s f'!D310+'Posebni dio s f'!D322+'Posebni dio s f'!D350+'Posebni dio s f'!D355</f>
        <v>384537869.09549403</v>
      </c>
      <c r="D9" s="329">
        <f>'Posebni dio s f'!E286+'Posebni dio s f'!E298+'Posebni dio s f'!E310+'Posebni dio s f'!E322+'Posebni dio s f'!E350+'Posebni dio s f'!E355</f>
        <v>994127000</v>
      </c>
      <c r="E9" s="329">
        <f>'Posebni dio s f'!F286+'Posebni dio s f'!F298+'Posebni dio s f'!F310+'Posebni dio s f'!F322+'Posebni dio s f'!F350+'Posebni dio s f'!F355</f>
        <v>994127000</v>
      </c>
      <c r="F9" s="329">
        <f>'Posebni dio s f'!G286+'Posebni dio s f'!G298+'Posebni dio s f'!G310+'Posebni dio s f'!G322+'Posebni dio s f'!G350+'Posebni dio s f'!G355</f>
        <v>466079252.50999999</v>
      </c>
      <c r="G9" s="170">
        <f t="shared" si="3"/>
        <v>121.20503335765258</v>
      </c>
      <c r="H9" s="170">
        <f t="shared" si="4"/>
        <v>46.883270699820038</v>
      </c>
    </row>
    <row r="10" spans="1:8">
      <c r="A10" s="18" t="s">
        <v>362</v>
      </c>
      <c r="B10" s="19">
        <f>'Posebni dio s f'!C19+'Posebni dio s f'!C28</f>
        <v>594973129.46000004</v>
      </c>
      <c r="C10" s="329">
        <f>'Posebni dio s f'!D19+'Posebni dio s f'!D28</f>
        <v>78966504.67317009</v>
      </c>
      <c r="D10" s="329">
        <f>'Posebni dio s f'!E19+'Posebni dio s f'!E28</f>
        <v>163033000</v>
      </c>
      <c r="E10" s="329">
        <f>'Posebni dio s f'!F19+'Posebni dio s f'!F28</f>
        <v>163033000</v>
      </c>
      <c r="F10" s="329">
        <f>'Posebni dio s f'!G19+'Posebni dio s f'!G28</f>
        <v>81301799.109999999</v>
      </c>
      <c r="G10" s="170">
        <f t="shared" si="3"/>
        <v>102.95732278704158</v>
      </c>
      <c r="H10" s="170">
        <f t="shared" si="4"/>
        <v>49.868308324081632</v>
      </c>
    </row>
    <row r="11" spans="1:8" ht="27.75" customHeight="1">
      <c r="A11" s="328" t="s">
        <v>363</v>
      </c>
      <c r="B11" s="19">
        <f>'Posebni dio s f'!C9</f>
        <v>28982010.690000001</v>
      </c>
      <c r="C11" s="329">
        <f>'Posebni dio s f'!D9</f>
        <v>3846573.8522795141</v>
      </c>
      <c r="D11" s="329">
        <f>'Posebni dio s f'!E9</f>
        <v>10001000</v>
      </c>
      <c r="E11" s="329">
        <f>'Posebni dio s f'!F9</f>
        <v>10001000</v>
      </c>
      <c r="F11" s="329">
        <f>'Posebni dio s f'!G9</f>
        <v>4731472.16</v>
      </c>
      <c r="G11" s="170">
        <f>IFERROR(F11/C11,0)*100</f>
        <v>123.00484383514663</v>
      </c>
      <c r="H11" s="170">
        <f t="shared" si="4"/>
        <v>47.309990600939905</v>
      </c>
    </row>
    <row r="12" spans="1:8" s="24" customFormat="1" ht="25.5">
      <c r="A12" s="328" t="s">
        <v>364</v>
      </c>
      <c r="B12" s="23">
        <f>'Posebni dio s f'!C35+'Posebni dio s f'!C40+'Posebni dio s f'!C107+'Posebni dio s f'!C113+'Posebni dio s f'!C123+'Posebni dio s f'!C128+'Posebni dio s f'!C373+'Posebni dio s f'!C134+'Posebni dio s f'!C139+'Posebni dio s f'!C145+'Posebni dio s f'!C165+'Posebni dio s f'!C190+'Posebni dio s f'!C406+'Posebni dio s f'!C216+'Posebni dio s f'!C232+'Posebni dio s f'!C245</f>
        <v>259330275.71000001</v>
      </c>
      <c r="C12" s="329">
        <f>'Posebni dio s f'!D35+'Posebni dio s f'!D40+'Posebni dio s f'!D107+'Posebni dio s f'!D113+'Posebni dio s f'!D123+'Posebni dio s f'!D128+'Posebni dio s f'!D373+'Posebni dio s f'!D134+'Posebni dio s f'!D139+'Posebni dio s f'!D145+'Posebni dio s f'!D165+'Posebni dio s f'!D190+'Posebni dio s f'!D406+'Posebni dio s f'!D216+'Posebni dio s f'!D232+'Posebni dio s f'!D245</f>
        <v>34419042.499170482</v>
      </c>
      <c r="D12" s="329">
        <f>'Posebni dio s f'!E35+'Posebni dio s f'!E40+'Posebni dio s f'!E107+'Posebni dio s f'!E113+'Posebni dio s f'!E123+'Posebni dio s f'!E128+'Posebni dio s f'!E373+'Posebni dio s f'!E134+'Posebni dio s f'!E139+'Posebni dio s f'!E145+'Posebni dio s f'!E165+'Posebni dio s f'!E190+'Posebni dio s f'!E406+'Posebni dio s f'!E216+'Posebni dio s f'!E232+'Posebni dio s f'!E245</f>
        <v>87517903</v>
      </c>
      <c r="E12" s="329">
        <f>'Posebni dio s f'!F35+'Posebni dio s f'!F40+'Posebni dio s f'!F107+'Posebni dio s f'!F113+'Posebni dio s f'!F123+'Posebni dio s f'!F128+'Posebni dio s f'!F373+'Posebni dio s f'!F134+'Posebni dio s f'!F139+'Posebni dio s f'!F145+'Posebni dio s f'!F165+'Posebni dio s f'!F190+'Posebni dio s f'!F406+'Posebni dio s f'!F216+'Posebni dio s f'!F232+'Posebni dio s f'!F245</f>
        <v>87517903</v>
      </c>
      <c r="F12" s="329">
        <f>'Posebni dio s f'!G35+'Posebni dio s f'!G40+'Posebni dio s f'!G107+'Posebni dio s f'!G113+'Posebni dio s f'!G123+'Posebni dio s f'!G128+'Posebni dio s f'!G373+'Posebni dio s f'!G134+'Posebni dio s f'!G139+'Posebni dio s f'!G145+'Posebni dio s f'!G165+'Posebni dio s f'!G190+'Posebni dio s f'!G406+'Posebni dio s f'!G216+'Posebni dio s f'!G232+'Posebni dio s f'!G245</f>
        <v>36773491.729999997</v>
      </c>
      <c r="G12" s="170">
        <f t="shared" si="3"/>
        <v>106.84054250168712</v>
      </c>
      <c r="H12" s="170">
        <f t="shared" si="4"/>
        <v>42.018250517268449</v>
      </c>
    </row>
    <row r="13" spans="1:8">
      <c r="B13" s="20"/>
      <c r="C13" s="20"/>
    </row>
    <row r="14" spans="1:8" hidden="1">
      <c r="B14" s="20">
        <f>B5-'Posebni dio s f'!C5</f>
        <v>0</v>
      </c>
      <c r="C14" s="20">
        <f>C5-'Posebni dio s f'!D5</f>
        <v>0</v>
      </c>
      <c r="D14" s="20">
        <f>D5-'Posebni dio s f'!E5</f>
        <v>0</v>
      </c>
      <c r="E14" s="20">
        <f>E5-'Posebni dio s f'!F5</f>
        <v>0</v>
      </c>
      <c r="F14" s="20">
        <f>F5-'Posebni dio s f'!G5</f>
        <v>0</v>
      </c>
      <c r="G14" s="20"/>
    </row>
    <row r="15" spans="1:8" ht="30" customHeight="1">
      <c r="A15" s="448" t="s">
        <v>424</v>
      </c>
      <c r="B15" s="448"/>
      <c r="C15" s="448"/>
      <c r="D15" s="448"/>
      <c r="E15" s="448"/>
      <c r="F15" s="448"/>
      <c r="G15" s="448"/>
      <c r="H15" s="448"/>
    </row>
  </sheetData>
  <mergeCells count="2">
    <mergeCell ref="A1:H1"/>
    <mergeCell ref="A15:H15"/>
  </mergeCells>
  <pageMargins left="0.7" right="0.7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9"/>
  <sheetViews>
    <sheetView zoomScaleNormal="100" workbookViewId="0">
      <pane ySplit="3" topLeftCell="A175" activePane="bottomLeft" state="frozen"/>
      <selection activeCell="N29" sqref="N29"/>
      <selection pane="bottomLeft" activeCell="P21" sqref="P21"/>
    </sheetView>
  </sheetViews>
  <sheetFormatPr defaultRowHeight="15"/>
  <cols>
    <col min="1" max="1" width="16" customWidth="1"/>
    <col min="2" max="2" width="47.5703125" style="1" customWidth="1"/>
    <col min="3" max="3" width="16" hidden="1" customWidth="1"/>
    <col min="4" max="4" width="15.7109375" hidden="1" customWidth="1"/>
    <col min="5" max="5" width="19.28515625" customWidth="1"/>
    <col min="6" max="6" width="22" customWidth="1"/>
    <col min="7" max="7" width="18.140625" customWidth="1"/>
    <col min="8" max="8" width="10.28515625" hidden="1" customWidth="1"/>
    <col min="9" max="9" width="9.85546875" customWidth="1"/>
    <col min="10" max="10" width="11.7109375" bestFit="1" customWidth="1"/>
    <col min="11" max="11" width="10.85546875" bestFit="1" customWidth="1"/>
    <col min="12" max="12" width="14" bestFit="1" customWidth="1"/>
    <col min="13" max="13" width="11.85546875" bestFit="1" customWidth="1"/>
    <col min="14" max="14" width="11.7109375" bestFit="1" customWidth="1"/>
  </cols>
  <sheetData>
    <row r="1" spans="1:11" ht="15.75" thickBot="1">
      <c r="A1" s="468" t="s">
        <v>373</v>
      </c>
      <c r="B1" s="468"/>
      <c r="C1" s="468"/>
      <c r="D1" s="468"/>
      <c r="E1" s="468"/>
      <c r="F1" s="468"/>
      <c r="G1" s="468"/>
      <c r="H1" s="468"/>
      <c r="I1" s="468"/>
    </row>
    <row r="2" spans="1:11">
      <c r="C2" s="67"/>
      <c r="D2" s="80">
        <v>7.5345000000000004</v>
      </c>
      <c r="E2" s="3"/>
      <c r="F2" s="3"/>
      <c r="H2" s="3"/>
      <c r="I2" s="233">
        <f>SAŽETAK!L7</f>
        <v>0</v>
      </c>
    </row>
    <row r="3" spans="1:11" s="2" customFormat="1" ht="39" customHeight="1">
      <c r="A3" s="295" t="s">
        <v>377</v>
      </c>
      <c r="B3" s="296"/>
      <c r="C3" s="248" t="s">
        <v>411</v>
      </c>
      <c r="D3" s="248" t="s">
        <v>392</v>
      </c>
      <c r="E3" s="248" t="s">
        <v>379</v>
      </c>
      <c r="F3" s="248" t="s">
        <v>380</v>
      </c>
      <c r="G3" s="248" t="s">
        <v>398</v>
      </c>
      <c r="H3" s="68" t="s">
        <v>328</v>
      </c>
      <c r="I3" s="248" t="s">
        <v>383</v>
      </c>
    </row>
    <row r="4" spans="1:11" s="79" customFormat="1" ht="11.25">
      <c r="A4" s="297">
        <v>1</v>
      </c>
      <c r="B4" s="298"/>
      <c r="C4" s="230" t="s">
        <v>358</v>
      </c>
      <c r="D4" s="230" t="s">
        <v>358</v>
      </c>
      <c r="E4" s="260">
        <v>2</v>
      </c>
      <c r="F4" s="260">
        <v>3</v>
      </c>
      <c r="G4" s="260">
        <v>4</v>
      </c>
      <c r="H4" s="230" t="s">
        <v>358</v>
      </c>
      <c r="I4" s="260" t="s">
        <v>357</v>
      </c>
    </row>
    <row r="5" spans="1:11">
      <c r="A5" s="4" t="s">
        <v>156</v>
      </c>
      <c r="B5" s="63" t="s">
        <v>157</v>
      </c>
      <c r="C5" s="69">
        <f>C6+C16+C32+C257</f>
        <v>23466291444.150002</v>
      </c>
      <c r="D5" s="69">
        <f>D6+D16+D32+D257</f>
        <v>3114512103.5436983</v>
      </c>
      <c r="E5" s="69">
        <f>E6+E16+E32+E257</f>
        <v>7229385106</v>
      </c>
      <c r="F5" s="69">
        <f>F6+F16+F32+F257</f>
        <v>7229385106</v>
      </c>
      <c r="G5" s="69">
        <f>G6+G16+G32+G257</f>
        <v>3518076734.3000007</v>
      </c>
      <c r="H5" s="148">
        <f t="shared" ref="H5:H36" si="0">IFERROR(G5/D5,0)*100</f>
        <v>112.95755538394363</v>
      </c>
      <c r="I5" s="148">
        <f>IFERROR(G5/F5,0)*100</f>
        <v>48.663567962096621</v>
      </c>
      <c r="K5" s="53"/>
    </row>
    <row r="6" spans="1:11">
      <c r="A6" s="213" t="s">
        <v>354</v>
      </c>
      <c r="B6" s="214" t="s">
        <v>355</v>
      </c>
      <c r="C6" s="215">
        <f>C7</f>
        <v>28982010.690000001</v>
      </c>
      <c r="D6" s="215">
        <f t="shared" ref="D6:G6" si="1">D7</f>
        <v>3846573.8522795141</v>
      </c>
      <c r="E6" s="215">
        <f t="shared" si="1"/>
        <v>10001000</v>
      </c>
      <c r="F6" s="215">
        <f t="shared" si="1"/>
        <v>10001000</v>
      </c>
      <c r="G6" s="215">
        <f t="shared" si="1"/>
        <v>4731472.16</v>
      </c>
      <c r="H6" s="216">
        <f t="shared" si="0"/>
        <v>123.00484383514663</v>
      </c>
      <c r="I6" s="216">
        <f t="shared" ref="I6:I69" si="2">IFERROR(G6/F6,0)*100</f>
        <v>47.309990600939905</v>
      </c>
    </row>
    <row r="7" spans="1:11">
      <c r="A7" s="5" t="s">
        <v>224</v>
      </c>
      <c r="B7" s="64" t="s">
        <v>225</v>
      </c>
      <c r="C7" s="70">
        <f>C8</f>
        <v>28982010.690000001</v>
      </c>
      <c r="D7" s="70">
        <f t="shared" ref="D7:D15" si="3">C7/$D$2</f>
        <v>3846573.8522795141</v>
      </c>
      <c r="E7" s="70">
        <f t="shared" ref="E7:G8" si="4">E8</f>
        <v>10001000</v>
      </c>
      <c r="F7" s="70">
        <f t="shared" si="4"/>
        <v>10001000</v>
      </c>
      <c r="G7" s="70">
        <f t="shared" si="4"/>
        <v>4731472.16</v>
      </c>
      <c r="H7" s="149">
        <f t="shared" si="0"/>
        <v>123.00484383514663</v>
      </c>
      <c r="I7" s="149">
        <f t="shared" si="2"/>
        <v>47.309990600939905</v>
      </c>
      <c r="J7" s="3"/>
    </row>
    <row r="8" spans="1:11">
      <c r="A8" s="6" t="s">
        <v>0</v>
      </c>
      <c r="B8" s="65" t="s">
        <v>1</v>
      </c>
      <c r="C8" s="71">
        <f>C9</f>
        <v>28982010.690000001</v>
      </c>
      <c r="D8" s="71">
        <f t="shared" si="3"/>
        <v>3846573.8522795141</v>
      </c>
      <c r="E8" s="71">
        <f t="shared" si="4"/>
        <v>10001000</v>
      </c>
      <c r="F8" s="71">
        <f t="shared" si="4"/>
        <v>10001000</v>
      </c>
      <c r="G8" s="71">
        <f t="shared" si="4"/>
        <v>4731472.16</v>
      </c>
      <c r="H8" s="150">
        <f t="shared" si="0"/>
        <v>123.00484383514663</v>
      </c>
      <c r="I8" s="150">
        <f t="shared" si="2"/>
        <v>47.309990600939905</v>
      </c>
    </row>
    <row r="9" spans="1:11" s="53" customFormat="1">
      <c r="A9" s="52" t="s">
        <v>38</v>
      </c>
      <c r="B9" s="10" t="s">
        <v>39</v>
      </c>
      <c r="C9" s="72">
        <f>C10+C13</f>
        <v>28982010.690000001</v>
      </c>
      <c r="D9" s="72">
        <f t="shared" si="3"/>
        <v>3846573.8522795141</v>
      </c>
      <c r="E9" s="72">
        <f>E10+E13</f>
        <v>10001000</v>
      </c>
      <c r="F9" s="72">
        <f>F10+F13</f>
        <v>10001000</v>
      </c>
      <c r="G9" s="72">
        <f>G10+G13</f>
        <v>4731472.16</v>
      </c>
      <c r="H9" s="151">
        <f t="shared" si="0"/>
        <v>123.00484383514663</v>
      </c>
      <c r="I9" s="151">
        <f t="shared" si="2"/>
        <v>47.309990600939905</v>
      </c>
    </row>
    <row r="10" spans="1:11">
      <c r="A10" s="7" t="s">
        <v>14</v>
      </c>
      <c r="B10" s="66" t="s">
        <v>15</v>
      </c>
      <c r="C10" s="73">
        <f>C11</f>
        <v>0</v>
      </c>
      <c r="D10" s="73">
        <f t="shared" si="3"/>
        <v>0</v>
      </c>
      <c r="E10" s="73">
        <f t="shared" ref="E10:G11" si="5">E11</f>
        <v>1000</v>
      </c>
      <c r="F10" s="73">
        <f t="shared" si="5"/>
        <v>1000</v>
      </c>
      <c r="G10" s="73">
        <f t="shared" si="5"/>
        <v>0</v>
      </c>
      <c r="H10" s="152">
        <f t="shared" si="0"/>
        <v>0</v>
      </c>
      <c r="I10" s="152">
        <f t="shared" si="2"/>
        <v>0</v>
      </c>
    </row>
    <row r="11" spans="1:11">
      <c r="A11" s="8" t="s">
        <v>16</v>
      </c>
      <c r="B11" s="66" t="s">
        <v>17</v>
      </c>
      <c r="C11" s="73">
        <f>C12</f>
        <v>0</v>
      </c>
      <c r="D11" s="73">
        <f t="shared" si="3"/>
        <v>0</v>
      </c>
      <c r="E11" s="73">
        <f t="shared" si="5"/>
        <v>1000</v>
      </c>
      <c r="F11" s="73">
        <f t="shared" si="5"/>
        <v>1000</v>
      </c>
      <c r="G11" s="73">
        <f t="shared" si="5"/>
        <v>0</v>
      </c>
      <c r="H11" s="152">
        <f t="shared" si="0"/>
        <v>0</v>
      </c>
      <c r="I11" s="152">
        <f t="shared" si="2"/>
        <v>0</v>
      </c>
    </row>
    <row r="12" spans="1:11">
      <c r="A12" s="9" t="s">
        <v>18</v>
      </c>
      <c r="B12" s="10" t="s">
        <v>19</v>
      </c>
      <c r="C12" s="74">
        <v>0</v>
      </c>
      <c r="D12" s="74">
        <f t="shared" si="3"/>
        <v>0</v>
      </c>
      <c r="E12" s="74">
        <v>1000</v>
      </c>
      <c r="F12" s="74">
        <v>1000</v>
      </c>
      <c r="G12" s="74">
        <v>0</v>
      </c>
      <c r="H12" s="153">
        <f t="shared" si="0"/>
        <v>0</v>
      </c>
      <c r="I12" s="153">
        <f t="shared" si="2"/>
        <v>0</v>
      </c>
    </row>
    <row r="13" spans="1:11" ht="22.5">
      <c r="A13" s="7" t="s">
        <v>20</v>
      </c>
      <c r="B13" s="66" t="s">
        <v>21</v>
      </c>
      <c r="C13" s="73">
        <f>C14</f>
        <v>28982010.690000001</v>
      </c>
      <c r="D13" s="73">
        <f t="shared" si="3"/>
        <v>3846573.8522795141</v>
      </c>
      <c r="E13" s="73">
        <f t="shared" ref="E13:G14" si="6">E14</f>
        <v>10000000</v>
      </c>
      <c r="F13" s="73">
        <f t="shared" si="6"/>
        <v>10000000</v>
      </c>
      <c r="G13" s="73">
        <f t="shared" si="6"/>
        <v>4731472.16</v>
      </c>
      <c r="H13" s="152">
        <f t="shared" si="0"/>
        <v>123.00484383514663</v>
      </c>
      <c r="I13" s="152">
        <f t="shared" si="2"/>
        <v>47.314721600000006</v>
      </c>
    </row>
    <row r="14" spans="1:11">
      <c r="A14" s="8" t="s">
        <v>22</v>
      </c>
      <c r="B14" s="66" t="s">
        <v>23</v>
      </c>
      <c r="C14" s="73">
        <f>C15</f>
        <v>28982010.690000001</v>
      </c>
      <c r="D14" s="73">
        <f t="shared" si="3"/>
        <v>3846573.8522795141</v>
      </c>
      <c r="E14" s="73">
        <f t="shared" si="6"/>
        <v>10000000</v>
      </c>
      <c r="F14" s="73">
        <f t="shared" si="6"/>
        <v>10000000</v>
      </c>
      <c r="G14" s="73">
        <f t="shared" si="6"/>
        <v>4731472.16</v>
      </c>
      <c r="H14" s="152">
        <f t="shared" si="0"/>
        <v>123.00484383514663</v>
      </c>
      <c r="I14" s="152">
        <f t="shared" si="2"/>
        <v>47.314721600000006</v>
      </c>
    </row>
    <row r="15" spans="1:11">
      <c r="A15" s="9" t="s">
        <v>24</v>
      </c>
      <c r="B15" s="10" t="s">
        <v>25</v>
      </c>
      <c r="C15" s="74">
        <v>28982010.690000001</v>
      </c>
      <c r="D15" s="74">
        <f t="shared" si="3"/>
        <v>3846573.8522795141</v>
      </c>
      <c r="E15" s="74">
        <v>10000000</v>
      </c>
      <c r="F15" s="74">
        <v>10000000</v>
      </c>
      <c r="G15" s="74">
        <v>4731472.16</v>
      </c>
      <c r="H15" s="153">
        <f t="shared" si="0"/>
        <v>123.00484383514663</v>
      </c>
      <c r="I15" s="153">
        <f t="shared" si="2"/>
        <v>47.314721600000006</v>
      </c>
    </row>
    <row r="16" spans="1:11">
      <c r="A16" s="213" t="s">
        <v>353</v>
      </c>
      <c r="B16" s="214" t="s">
        <v>356</v>
      </c>
      <c r="C16" s="215">
        <f>C17+C26</f>
        <v>594973129.46000004</v>
      </c>
      <c r="D16" s="215">
        <f t="shared" ref="D16:G16" si="7">D17+D26</f>
        <v>78966504.67317009</v>
      </c>
      <c r="E16" s="215">
        <f t="shared" si="7"/>
        <v>163033000</v>
      </c>
      <c r="F16" s="215">
        <f t="shared" ref="F16" si="8">F17+F26</f>
        <v>163033000</v>
      </c>
      <c r="G16" s="215">
        <f t="shared" si="7"/>
        <v>81301799.109999999</v>
      </c>
      <c r="H16" s="217">
        <f t="shared" si="0"/>
        <v>102.95732278704158</v>
      </c>
      <c r="I16" s="216">
        <f t="shared" si="2"/>
        <v>49.868308324081632</v>
      </c>
      <c r="J16" s="3"/>
    </row>
    <row r="17" spans="1:9">
      <c r="A17" s="5" t="s">
        <v>218</v>
      </c>
      <c r="B17" s="64" t="s">
        <v>219</v>
      </c>
      <c r="C17" s="70">
        <f t="shared" ref="C17:G21" si="9">C18</f>
        <v>594973129.46000004</v>
      </c>
      <c r="D17" s="70">
        <f t="shared" ref="D17:D31" si="10">C17/$D$2</f>
        <v>78966504.67317009</v>
      </c>
      <c r="E17" s="70">
        <f t="shared" si="9"/>
        <v>154001000</v>
      </c>
      <c r="F17" s="70">
        <f t="shared" si="9"/>
        <v>154001000</v>
      </c>
      <c r="G17" s="70">
        <f t="shared" si="9"/>
        <v>73445794.890000001</v>
      </c>
      <c r="H17" s="149">
        <f t="shared" si="0"/>
        <v>93.00879555702835</v>
      </c>
      <c r="I17" s="149">
        <f t="shared" si="2"/>
        <v>47.69176491711093</v>
      </c>
    </row>
    <row r="18" spans="1:9">
      <c r="A18" s="6" t="s">
        <v>0</v>
      </c>
      <c r="B18" s="65" t="s">
        <v>1</v>
      </c>
      <c r="C18" s="71">
        <f t="shared" si="9"/>
        <v>594973129.46000004</v>
      </c>
      <c r="D18" s="71">
        <f t="shared" si="10"/>
        <v>78966504.67317009</v>
      </c>
      <c r="E18" s="71">
        <f t="shared" si="9"/>
        <v>154001000</v>
      </c>
      <c r="F18" s="71">
        <f t="shared" si="9"/>
        <v>154001000</v>
      </c>
      <c r="G18" s="71">
        <f t="shared" si="9"/>
        <v>73445794.890000001</v>
      </c>
      <c r="H18" s="150">
        <f t="shared" si="0"/>
        <v>93.00879555702835</v>
      </c>
      <c r="I18" s="150">
        <f t="shared" si="2"/>
        <v>47.69176491711093</v>
      </c>
    </row>
    <row r="19" spans="1:9" s="53" customFormat="1">
      <c r="A19" s="52" t="s">
        <v>26</v>
      </c>
      <c r="B19" s="10" t="s">
        <v>27</v>
      </c>
      <c r="C19" s="72">
        <f t="shared" ref="C19" si="11">C20+C23</f>
        <v>594973129.46000004</v>
      </c>
      <c r="D19" s="72">
        <f t="shared" si="10"/>
        <v>78966504.67317009</v>
      </c>
      <c r="E19" s="72">
        <f t="shared" ref="E19:G19" si="12">E20+E23</f>
        <v>154001000</v>
      </c>
      <c r="F19" s="72">
        <f t="shared" ref="F19" si="13">F20+F23</f>
        <v>154001000</v>
      </c>
      <c r="G19" s="72">
        <f t="shared" si="12"/>
        <v>73445794.890000001</v>
      </c>
      <c r="H19" s="151">
        <f t="shared" si="0"/>
        <v>93.00879555702835</v>
      </c>
      <c r="I19" s="151">
        <f t="shared" si="2"/>
        <v>47.69176491711093</v>
      </c>
    </row>
    <row r="20" spans="1:9">
      <c r="A20" s="7" t="s">
        <v>14</v>
      </c>
      <c r="B20" s="66" t="s">
        <v>15</v>
      </c>
      <c r="C20" s="73">
        <f t="shared" si="9"/>
        <v>0</v>
      </c>
      <c r="D20" s="73">
        <f t="shared" si="10"/>
        <v>0</v>
      </c>
      <c r="E20" s="73">
        <f t="shared" si="9"/>
        <v>1000</v>
      </c>
      <c r="F20" s="73">
        <f t="shared" si="9"/>
        <v>1000</v>
      </c>
      <c r="G20" s="73">
        <f t="shared" si="9"/>
        <v>0</v>
      </c>
      <c r="H20" s="152">
        <f t="shared" si="0"/>
        <v>0</v>
      </c>
      <c r="I20" s="152">
        <f t="shared" si="2"/>
        <v>0</v>
      </c>
    </row>
    <row r="21" spans="1:9">
      <c r="A21" s="8" t="s">
        <v>16</v>
      </c>
      <c r="B21" s="66" t="s">
        <v>17</v>
      </c>
      <c r="C21" s="73">
        <f t="shared" si="9"/>
        <v>0</v>
      </c>
      <c r="D21" s="73">
        <f t="shared" si="10"/>
        <v>0</v>
      </c>
      <c r="E21" s="73">
        <f t="shared" si="9"/>
        <v>1000</v>
      </c>
      <c r="F21" s="73">
        <f t="shared" si="9"/>
        <v>1000</v>
      </c>
      <c r="G21" s="73">
        <f t="shared" si="9"/>
        <v>0</v>
      </c>
      <c r="H21" s="152">
        <f t="shared" si="0"/>
        <v>0</v>
      </c>
      <c r="I21" s="152">
        <f t="shared" si="2"/>
        <v>0</v>
      </c>
    </row>
    <row r="22" spans="1:9">
      <c r="A22" s="9" t="s">
        <v>18</v>
      </c>
      <c r="B22" s="10" t="s">
        <v>19</v>
      </c>
      <c r="C22" s="74">
        <v>0</v>
      </c>
      <c r="D22" s="74">
        <f t="shared" si="10"/>
        <v>0</v>
      </c>
      <c r="E22" s="74">
        <v>1000</v>
      </c>
      <c r="F22" s="74">
        <v>1000</v>
      </c>
      <c r="G22" s="74">
        <v>0</v>
      </c>
      <c r="H22" s="153">
        <f t="shared" si="0"/>
        <v>0</v>
      </c>
      <c r="I22" s="153">
        <f t="shared" si="2"/>
        <v>0</v>
      </c>
    </row>
    <row r="23" spans="1:9" ht="22.5">
      <c r="A23" s="7" t="s">
        <v>20</v>
      </c>
      <c r="B23" s="66" t="s">
        <v>21</v>
      </c>
      <c r="C23" s="73">
        <f t="shared" ref="C23:G24" si="14">C24</f>
        <v>594973129.46000004</v>
      </c>
      <c r="D23" s="73">
        <f t="shared" si="10"/>
        <v>78966504.67317009</v>
      </c>
      <c r="E23" s="73">
        <f t="shared" si="14"/>
        <v>154000000</v>
      </c>
      <c r="F23" s="73">
        <f t="shared" si="14"/>
        <v>154000000</v>
      </c>
      <c r="G23" s="73">
        <f t="shared" si="14"/>
        <v>73445794.890000001</v>
      </c>
      <c r="H23" s="152">
        <f t="shared" si="0"/>
        <v>93.00879555702835</v>
      </c>
      <c r="I23" s="152">
        <f t="shared" si="2"/>
        <v>47.692074603896103</v>
      </c>
    </row>
    <row r="24" spans="1:9">
      <c r="A24" s="8" t="s">
        <v>22</v>
      </c>
      <c r="B24" s="66" t="s">
        <v>23</v>
      </c>
      <c r="C24" s="73">
        <f t="shared" si="14"/>
        <v>594973129.46000004</v>
      </c>
      <c r="D24" s="73">
        <f t="shared" si="10"/>
        <v>78966504.67317009</v>
      </c>
      <c r="E24" s="73">
        <f t="shared" si="14"/>
        <v>154000000</v>
      </c>
      <c r="F24" s="73">
        <f t="shared" si="14"/>
        <v>154000000</v>
      </c>
      <c r="G24" s="73">
        <f t="shared" si="14"/>
        <v>73445794.890000001</v>
      </c>
      <c r="H24" s="152">
        <f t="shared" si="0"/>
        <v>93.00879555702835</v>
      </c>
      <c r="I24" s="152">
        <f t="shared" si="2"/>
        <v>47.692074603896103</v>
      </c>
    </row>
    <row r="25" spans="1:9">
      <c r="A25" s="9" t="s">
        <v>24</v>
      </c>
      <c r="B25" s="10" t="s">
        <v>25</v>
      </c>
      <c r="C25" s="74">
        <v>594973129.46000004</v>
      </c>
      <c r="D25" s="74">
        <f t="shared" si="10"/>
        <v>78966504.67317009</v>
      </c>
      <c r="E25" s="74">
        <v>154000000</v>
      </c>
      <c r="F25" s="74">
        <v>154000000</v>
      </c>
      <c r="G25" s="74">
        <v>73445794.890000001</v>
      </c>
      <c r="H25" s="153">
        <f t="shared" si="0"/>
        <v>93.00879555702835</v>
      </c>
      <c r="I25" s="153">
        <f t="shared" si="2"/>
        <v>47.692074603896103</v>
      </c>
    </row>
    <row r="26" spans="1:9">
      <c r="A26" s="5" t="s">
        <v>322</v>
      </c>
      <c r="B26" s="64" t="s">
        <v>249</v>
      </c>
      <c r="C26" s="70">
        <f t="shared" ref="C26:G30" si="15">C27</f>
        <v>0</v>
      </c>
      <c r="D26" s="70">
        <f t="shared" si="10"/>
        <v>0</v>
      </c>
      <c r="E26" s="70">
        <f t="shared" si="15"/>
        <v>9032000</v>
      </c>
      <c r="F26" s="70">
        <f t="shared" si="15"/>
        <v>9032000</v>
      </c>
      <c r="G26" s="70">
        <f t="shared" si="15"/>
        <v>7856004.2199999997</v>
      </c>
      <c r="H26" s="149">
        <f t="shared" si="0"/>
        <v>0</v>
      </c>
      <c r="I26" s="149">
        <f t="shared" si="2"/>
        <v>86.979674712134624</v>
      </c>
    </row>
    <row r="27" spans="1:9">
      <c r="A27" s="6" t="s">
        <v>0</v>
      </c>
      <c r="B27" s="65" t="s">
        <v>1</v>
      </c>
      <c r="C27" s="71">
        <f t="shared" si="15"/>
        <v>0</v>
      </c>
      <c r="D27" s="71">
        <f t="shared" si="10"/>
        <v>0</v>
      </c>
      <c r="E27" s="71">
        <f t="shared" si="15"/>
        <v>9032000</v>
      </c>
      <c r="F27" s="71">
        <f t="shared" si="15"/>
        <v>9032000</v>
      </c>
      <c r="G27" s="71">
        <f t="shared" si="15"/>
        <v>7856004.2199999997</v>
      </c>
      <c r="H27" s="150">
        <f t="shared" si="0"/>
        <v>0</v>
      </c>
      <c r="I27" s="150">
        <f t="shared" si="2"/>
        <v>86.979674712134624</v>
      </c>
    </row>
    <row r="28" spans="1:9" s="53" customFormat="1">
      <c r="A28" s="52" t="s">
        <v>26</v>
      </c>
      <c r="B28" s="10" t="s">
        <v>27</v>
      </c>
      <c r="C28" s="72">
        <f>C31</f>
        <v>0</v>
      </c>
      <c r="D28" s="72">
        <f t="shared" si="10"/>
        <v>0</v>
      </c>
      <c r="E28" s="72">
        <f>E31</f>
        <v>9032000</v>
      </c>
      <c r="F28" s="72">
        <f>F31</f>
        <v>9032000</v>
      </c>
      <c r="G28" s="72">
        <f>G31</f>
        <v>7856004.2199999997</v>
      </c>
      <c r="H28" s="151">
        <f t="shared" si="0"/>
        <v>0</v>
      </c>
      <c r="I28" s="151">
        <f t="shared" si="2"/>
        <v>86.979674712134624</v>
      </c>
    </row>
    <row r="29" spans="1:9" ht="22.5">
      <c r="A29" s="7" t="s">
        <v>20</v>
      </c>
      <c r="B29" s="66" t="s">
        <v>21</v>
      </c>
      <c r="C29" s="73">
        <f t="shared" si="15"/>
        <v>0</v>
      </c>
      <c r="D29" s="73">
        <f t="shared" si="10"/>
        <v>0</v>
      </c>
      <c r="E29" s="73">
        <f t="shared" si="15"/>
        <v>9032000</v>
      </c>
      <c r="F29" s="73">
        <f t="shared" si="15"/>
        <v>9032000</v>
      </c>
      <c r="G29" s="73">
        <f t="shared" si="15"/>
        <v>7856004.2199999997</v>
      </c>
      <c r="H29" s="152">
        <f t="shared" si="0"/>
        <v>0</v>
      </c>
      <c r="I29" s="152">
        <f t="shared" si="2"/>
        <v>86.979674712134624</v>
      </c>
    </row>
    <row r="30" spans="1:9">
      <c r="A30" s="8" t="s">
        <v>22</v>
      </c>
      <c r="B30" s="66" t="s">
        <v>23</v>
      </c>
      <c r="C30" s="73">
        <f t="shared" si="15"/>
        <v>0</v>
      </c>
      <c r="D30" s="73">
        <f t="shared" si="10"/>
        <v>0</v>
      </c>
      <c r="E30" s="73">
        <f t="shared" si="15"/>
        <v>9032000</v>
      </c>
      <c r="F30" s="73">
        <f t="shared" si="15"/>
        <v>9032000</v>
      </c>
      <c r="G30" s="73">
        <f t="shared" si="15"/>
        <v>7856004.2199999997</v>
      </c>
      <c r="H30" s="152">
        <f t="shared" si="0"/>
        <v>0</v>
      </c>
      <c r="I30" s="152">
        <f t="shared" si="2"/>
        <v>86.979674712134624</v>
      </c>
    </row>
    <row r="31" spans="1:9">
      <c r="A31" s="9" t="s">
        <v>24</v>
      </c>
      <c r="B31" s="10" t="s">
        <v>25</v>
      </c>
      <c r="C31" s="74">
        <v>0</v>
      </c>
      <c r="D31" s="74">
        <f t="shared" si="10"/>
        <v>0</v>
      </c>
      <c r="E31" s="74">
        <v>9032000</v>
      </c>
      <c r="F31" s="74">
        <v>9032000</v>
      </c>
      <c r="G31" s="74">
        <v>7856004.2199999997</v>
      </c>
      <c r="H31" s="153">
        <f t="shared" si="0"/>
        <v>0</v>
      </c>
      <c r="I31" s="153">
        <f t="shared" si="2"/>
        <v>86.979674712134624</v>
      </c>
    </row>
    <row r="32" spans="1:9">
      <c r="A32" s="213" t="s">
        <v>349</v>
      </c>
      <c r="B32" s="214" t="s">
        <v>350</v>
      </c>
      <c r="C32" s="215">
        <f>C33+C132+C143+C163+C214+C230</f>
        <v>258803148.42000002</v>
      </c>
      <c r="D32" s="215">
        <f t="shared" ref="D32:G32" si="16">D33+D132+D143+D163+D214+D230</f>
        <v>34349080.684849687</v>
      </c>
      <c r="E32" s="215">
        <f t="shared" si="16"/>
        <v>86517903</v>
      </c>
      <c r="F32" s="215">
        <f t="shared" ref="F32" si="17">F33+F132+F143+F163+F214+F230</f>
        <v>86517903</v>
      </c>
      <c r="G32" s="215">
        <f t="shared" si="16"/>
        <v>36773491.729999997</v>
      </c>
      <c r="H32" s="216">
        <f t="shared" si="0"/>
        <v>107.05815409557566</v>
      </c>
      <c r="I32" s="216">
        <f t="shared" si="2"/>
        <v>42.503910121353719</v>
      </c>
    </row>
    <row r="33" spans="1:9" ht="22.5">
      <c r="A33" s="5" t="s">
        <v>168</v>
      </c>
      <c r="B33" s="64" t="s">
        <v>169</v>
      </c>
      <c r="C33" s="70">
        <f t="shared" ref="C33" si="18">C34+C39+C106+C112+C122+C127</f>
        <v>203050178.28000003</v>
      </c>
      <c r="D33" s="70">
        <f t="shared" ref="D33:D64" si="19">C33/$D$2</f>
        <v>26949389.910412107</v>
      </c>
      <c r="E33" s="70">
        <f>E34+E39+E106+E112+E122+E127</f>
        <v>67467000</v>
      </c>
      <c r="F33" s="70">
        <f>F34+F39+F106+F112+F122+F127</f>
        <v>67467000</v>
      </c>
      <c r="G33" s="70">
        <f t="shared" ref="G33" si="20">G34+G39+G106+G112+G122+G127</f>
        <v>32073076.890000004</v>
      </c>
      <c r="H33" s="149">
        <f t="shared" si="0"/>
        <v>119.01225592349429</v>
      </c>
      <c r="I33" s="149">
        <f t="shared" si="2"/>
        <v>47.538910711903604</v>
      </c>
    </row>
    <row r="34" spans="1:9">
      <c r="A34" s="6" t="s">
        <v>0</v>
      </c>
      <c r="B34" s="65" t="s">
        <v>1</v>
      </c>
      <c r="C34" s="71">
        <f t="shared" ref="C34:G37" si="21">C35</f>
        <v>0</v>
      </c>
      <c r="D34" s="71">
        <f t="shared" si="19"/>
        <v>0</v>
      </c>
      <c r="E34" s="71">
        <f t="shared" si="21"/>
        <v>24000</v>
      </c>
      <c r="F34" s="71">
        <f t="shared" si="21"/>
        <v>24000</v>
      </c>
      <c r="G34" s="71">
        <f t="shared" si="21"/>
        <v>0</v>
      </c>
      <c r="H34" s="150">
        <f t="shared" si="0"/>
        <v>0</v>
      </c>
      <c r="I34" s="150">
        <f t="shared" si="2"/>
        <v>0</v>
      </c>
    </row>
    <row r="35" spans="1:9" s="53" customFormat="1">
      <c r="A35" s="52" t="s">
        <v>35</v>
      </c>
      <c r="B35" s="10" t="s">
        <v>36</v>
      </c>
      <c r="C35" s="72">
        <f t="shared" si="21"/>
        <v>0</v>
      </c>
      <c r="D35" s="72">
        <f t="shared" si="19"/>
        <v>0</v>
      </c>
      <c r="E35" s="72">
        <f t="shared" si="21"/>
        <v>24000</v>
      </c>
      <c r="F35" s="72">
        <f t="shared" si="21"/>
        <v>24000</v>
      </c>
      <c r="G35" s="72">
        <f t="shared" si="21"/>
        <v>0</v>
      </c>
      <c r="H35" s="151">
        <f t="shared" si="0"/>
        <v>0</v>
      </c>
      <c r="I35" s="151">
        <f t="shared" si="2"/>
        <v>0</v>
      </c>
    </row>
    <row r="36" spans="1:9" ht="22.5">
      <c r="A36" s="7" t="s">
        <v>20</v>
      </c>
      <c r="B36" s="66" t="s">
        <v>21</v>
      </c>
      <c r="C36" s="73">
        <f t="shared" si="21"/>
        <v>0</v>
      </c>
      <c r="D36" s="73">
        <f t="shared" si="19"/>
        <v>0</v>
      </c>
      <c r="E36" s="73">
        <f t="shared" si="21"/>
        <v>24000</v>
      </c>
      <c r="F36" s="73">
        <f t="shared" si="21"/>
        <v>24000</v>
      </c>
      <c r="G36" s="73">
        <f t="shared" si="21"/>
        <v>0</v>
      </c>
      <c r="H36" s="152">
        <f t="shared" si="0"/>
        <v>0</v>
      </c>
      <c r="I36" s="152">
        <f t="shared" si="2"/>
        <v>0</v>
      </c>
    </row>
    <row r="37" spans="1:9">
      <c r="A37" s="8" t="s">
        <v>22</v>
      </c>
      <c r="B37" s="66" t="s">
        <v>23</v>
      </c>
      <c r="C37" s="73">
        <f t="shared" si="21"/>
        <v>0</v>
      </c>
      <c r="D37" s="73">
        <f t="shared" si="19"/>
        <v>0</v>
      </c>
      <c r="E37" s="73">
        <f t="shared" si="21"/>
        <v>24000</v>
      </c>
      <c r="F37" s="73">
        <f t="shared" si="21"/>
        <v>24000</v>
      </c>
      <c r="G37" s="73">
        <f t="shared" si="21"/>
        <v>0</v>
      </c>
      <c r="H37" s="152">
        <f t="shared" ref="H37:H68" si="22">IFERROR(G37/D37,0)*100</f>
        <v>0</v>
      </c>
      <c r="I37" s="152">
        <f t="shared" si="2"/>
        <v>0</v>
      </c>
    </row>
    <row r="38" spans="1:9">
      <c r="A38" s="9" t="s">
        <v>24</v>
      </c>
      <c r="B38" s="10" t="s">
        <v>25</v>
      </c>
      <c r="C38" s="74">
        <v>0</v>
      </c>
      <c r="D38" s="74">
        <f t="shared" si="19"/>
        <v>0</v>
      </c>
      <c r="E38" s="74">
        <v>24000</v>
      </c>
      <c r="F38" s="74">
        <v>24000</v>
      </c>
      <c r="G38" s="74">
        <v>0</v>
      </c>
      <c r="H38" s="153">
        <f t="shared" si="22"/>
        <v>0</v>
      </c>
      <c r="I38" s="153">
        <f t="shared" si="2"/>
        <v>0</v>
      </c>
    </row>
    <row r="39" spans="1:9">
      <c r="A39" s="6" t="s">
        <v>170</v>
      </c>
      <c r="B39" s="65" t="s">
        <v>171</v>
      </c>
      <c r="C39" s="71">
        <f t="shared" ref="C39:G39" si="23">C40</f>
        <v>202884168.19000003</v>
      </c>
      <c r="D39" s="71">
        <f t="shared" si="19"/>
        <v>26927356.585042141</v>
      </c>
      <c r="E39" s="71">
        <f t="shared" si="23"/>
        <v>67226000</v>
      </c>
      <c r="F39" s="71">
        <f t="shared" si="23"/>
        <v>67226000</v>
      </c>
      <c r="G39" s="71">
        <f t="shared" si="23"/>
        <v>32053190.400000002</v>
      </c>
      <c r="H39" s="150">
        <f t="shared" si="22"/>
        <v>119.03578540570598</v>
      </c>
      <c r="I39" s="150">
        <f t="shared" si="2"/>
        <v>47.679752476720324</v>
      </c>
    </row>
    <row r="40" spans="1:9" s="53" customFormat="1">
      <c r="A40" s="52" t="s">
        <v>35</v>
      </c>
      <c r="B40" s="10" t="s">
        <v>36</v>
      </c>
      <c r="C40" s="72">
        <f>C41+C50+C81+C88+C92+C95</f>
        <v>202884168.19000003</v>
      </c>
      <c r="D40" s="72">
        <f t="shared" si="19"/>
        <v>26927356.585042141</v>
      </c>
      <c r="E40" s="72">
        <f>E41+E50+E81+E88+E92+E95</f>
        <v>67226000</v>
      </c>
      <c r="F40" s="72">
        <f>F41+F50+F81+F88+F92+F95</f>
        <v>67226000</v>
      </c>
      <c r="G40" s="72">
        <f>G41+G50+G81+G88+G92+G95</f>
        <v>32053190.400000002</v>
      </c>
      <c r="H40" s="151">
        <f t="shared" si="22"/>
        <v>119.03578540570598</v>
      </c>
      <c r="I40" s="151">
        <f t="shared" si="2"/>
        <v>47.679752476720324</v>
      </c>
    </row>
    <row r="41" spans="1:9">
      <c r="A41" s="7" t="s">
        <v>40</v>
      </c>
      <c r="B41" s="66" t="s">
        <v>41</v>
      </c>
      <c r="C41" s="73">
        <f>C42+C45+C47</f>
        <v>168105773.27000001</v>
      </c>
      <c r="D41" s="73">
        <f t="shared" si="19"/>
        <v>22311470.339106776</v>
      </c>
      <c r="E41" s="73">
        <f>E42+E45+E47</f>
        <v>53738000</v>
      </c>
      <c r="F41" s="73">
        <f>F42+F45+F47</f>
        <v>53738000</v>
      </c>
      <c r="G41" s="73">
        <f>G42+G45+G47</f>
        <v>26692236.470000003</v>
      </c>
      <c r="H41" s="152">
        <f t="shared" si="22"/>
        <v>119.63459182344774</v>
      </c>
      <c r="I41" s="152">
        <f t="shared" si="2"/>
        <v>49.671064181770817</v>
      </c>
    </row>
    <row r="42" spans="1:9">
      <c r="A42" s="8" t="s">
        <v>42</v>
      </c>
      <c r="B42" s="66" t="s">
        <v>43</v>
      </c>
      <c r="C42" s="73">
        <f t="shared" ref="C42" si="24">SUM(C43:C44)</f>
        <v>139930905.09999999</v>
      </c>
      <c r="D42" s="73">
        <f t="shared" si="19"/>
        <v>18572022.708872519</v>
      </c>
      <c r="E42" s="73">
        <f t="shared" ref="E42:G42" si="25">SUM(E43:E44)</f>
        <v>44550000</v>
      </c>
      <c r="F42" s="73">
        <f t="shared" ref="F42" si="26">SUM(F43:F44)</f>
        <v>44550000</v>
      </c>
      <c r="G42" s="73">
        <f t="shared" si="25"/>
        <v>22154389.870000001</v>
      </c>
      <c r="H42" s="152">
        <f t="shared" si="22"/>
        <v>119.28905223347618</v>
      </c>
      <c r="I42" s="152">
        <f t="shared" si="2"/>
        <v>49.729270190796861</v>
      </c>
    </row>
    <row r="43" spans="1:9">
      <c r="A43" s="9" t="s">
        <v>44</v>
      </c>
      <c r="B43" s="10" t="s">
        <v>45</v>
      </c>
      <c r="C43" s="75">
        <v>139821073.50999999</v>
      </c>
      <c r="D43" s="75">
        <f t="shared" si="19"/>
        <v>18557445.551795073</v>
      </c>
      <c r="E43" s="75">
        <v>43650000</v>
      </c>
      <c r="F43" s="75">
        <v>43650000</v>
      </c>
      <c r="G43" s="75">
        <v>21279379.050000001</v>
      </c>
      <c r="H43" s="154">
        <f t="shared" si="22"/>
        <v>114.66760869974173</v>
      </c>
      <c r="I43" s="154">
        <f t="shared" si="2"/>
        <v>48.750009278350518</v>
      </c>
    </row>
    <row r="44" spans="1:9">
      <c r="A44" s="9" t="s">
        <v>71</v>
      </c>
      <c r="B44" s="10" t="s">
        <v>72</v>
      </c>
      <c r="C44" s="74">
        <v>109831.59</v>
      </c>
      <c r="D44" s="74">
        <f t="shared" si="19"/>
        <v>14577.157077443757</v>
      </c>
      <c r="E44" s="74">
        <v>900000</v>
      </c>
      <c r="F44" s="74">
        <v>900000</v>
      </c>
      <c r="G44" s="74">
        <v>875010.82</v>
      </c>
      <c r="H44" s="153">
        <f t="shared" si="22"/>
        <v>6002.6163905029516</v>
      </c>
      <c r="I44" s="153">
        <f t="shared" si="2"/>
        <v>97.223424444444433</v>
      </c>
    </row>
    <row r="45" spans="1:9">
      <c r="A45" s="8" t="s">
        <v>73</v>
      </c>
      <c r="B45" s="66" t="s">
        <v>74</v>
      </c>
      <c r="C45" s="73">
        <f t="shared" ref="C45:G45" si="27">C46</f>
        <v>6570546.5499999998</v>
      </c>
      <c r="D45" s="73">
        <f t="shared" si="19"/>
        <v>872061.39093503216</v>
      </c>
      <c r="E45" s="73">
        <f t="shared" si="27"/>
        <v>2049000</v>
      </c>
      <c r="F45" s="73">
        <f t="shared" si="27"/>
        <v>2049000</v>
      </c>
      <c r="G45" s="73">
        <f t="shared" si="27"/>
        <v>1107899</v>
      </c>
      <c r="H45" s="152">
        <f t="shared" si="22"/>
        <v>127.04369342760383</v>
      </c>
      <c r="I45" s="152">
        <f t="shared" si="2"/>
        <v>54.070229380185452</v>
      </c>
    </row>
    <row r="46" spans="1:9">
      <c r="A46" s="9" t="s">
        <v>75</v>
      </c>
      <c r="B46" s="10" t="s">
        <v>74</v>
      </c>
      <c r="C46" s="75">
        <v>6570546.5499999998</v>
      </c>
      <c r="D46" s="75">
        <f t="shared" si="19"/>
        <v>872061.39093503216</v>
      </c>
      <c r="E46" s="75">
        <v>2049000</v>
      </c>
      <c r="F46" s="75">
        <v>2049000</v>
      </c>
      <c r="G46" s="75">
        <v>1107899</v>
      </c>
      <c r="H46" s="154">
        <f t="shared" si="22"/>
        <v>127.04369342760383</v>
      </c>
      <c r="I46" s="154">
        <f t="shared" si="2"/>
        <v>54.070229380185452</v>
      </c>
    </row>
    <row r="47" spans="1:9">
      <c r="A47" s="8" t="s">
        <v>76</v>
      </c>
      <c r="B47" s="66" t="s">
        <v>77</v>
      </c>
      <c r="C47" s="73">
        <f t="shared" ref="C47" si="28">SUM(C48:C49)</f>
        <v>21604321.619999997</v>
      </c>
      <c r="D47" s="73">
        <f t="shared" si="19"/>
        <v>2867386.2392992228</v>
      </c>
      <c r="E47" s="73">
        <f t="shared" ref="E47:G47" si="29">SUM(E48:E49)</f>
        <v>7139000</v>
      </c>
      <c r="F47" s="73">
        <f t="shared" ref="F47" si="30">SUM(F48:F49)</f>
        <v>7139000</v>
      </c>
      <c r="G47" s="73">
        <f t="shared" si="29"/>
        <v>3429947.6</v>
      </c>
      <c r="H47" s="152">
        <f t="shared" si="22"/>
        <v>119.61930879734797</v>
      </c>
      <c r="I47" s="152">
        <f t="shared" si="2"/>
        <v>48.045210813839475</v>
      </c>
    </row>
    <row r="48" spans="1:9">
      <c r="A48" s="9" t="s">
        <v>78</v>
      </c>
      <c r="B48" s="10" t="s">
        <v>79</v>
      </c>
      <c r="C48" s="75">
        <v>21578418.989999998</v>
      </c>
      <c r="D48" s="75">
        <f t="shared" si="19"/>
        <v>2863948.3695002981</v>
      </c>
      <c r="E48" s="75">
        <v>7135000</v>
      </c>
      <c r="F48" s="75">
        <v>7135000</v>
      </c>
      <c r="G48" s="75">
        <v>3429103.73</v>
      </c>
      <c r="H48" s="154">
        <f t="shared" si="22"/>
        <v>119.73343397242564</v>
      </c>
      <c r="I48" s="154">
        <f t="shared" si="2"/>
        <v>48.060318570427469</v>
      </c>
    </row>
    <row r="49" spans="1:9">
      <c r="A49" s="9" t="s">
        <v>172</v>
      </c>
      <c r="B49" s="10" t="s">
        <v>173</v>
      </c>
      <c r="C49" s="74">
        <v>25902.63</v>
      </c>
      <c r="D49" s="74">
        <f t="shared" si="19"/>
        <v>3437.8697989249454</v>
      </c>
      <c r="E49" s="74">
        <v>4000</v>
      </c>
      <c r="F49" s="74">
        <v>4000</v>
      </c>
      <c r="G49" s="74">
        <v>843.87</v>
      </c>
      <c r="H49" s="153">
        <f t="shared" si="22"/>
        <v>24.546304815379749</v>
      </c>
      <c r="I49" s="153">
        <f t="shared" si="2"/>
        <v>21.09675</v>
      </c>
    </row>
    <row r="50" spans="1:9">
      <c r="A50" s="7" t="s">
        <v>4</v>
      </c>
      <c r="B50" s="66" t="s">
        <v>5</v>
      </c>
      <c r="C50" s="73">
        <f t="shared" ref="C50" si="31">C51+C56+C62+C71+C73</f>
        <v>33684603.390000001</v>
      </c>
      <c r="D50" s="73">
        <f t="shared" si="19"/>
        <v>4470715.1622536331</v>
      </c>
      <c r="E50" s="73">
        <f t="shared" ref="E50:G50" si="32">E51+E56+E62+E71+E73</f>
        <v>12606000</v>
      </c>
      <c r="F50" s="73">
        <f t="shared" ref="F50" si="33">F51+F56+F62+F71+F73</f>
        <v>12606000</v>
      </c>
      <c r="G50" s="73">
        <f t="shared" si="32"/>
        <v>5183484.7299999995</v>
      </c>
      <c r="H50" s="152">
        <f t="shared" si="22"/>
        <v>115.94307715607334</v>
      </c>
      <c r="I50" s="152">
        <f t="shared" si="2"/>
        <v>41.119187133111211</v>
      </c>
    </row>
    <row r="51" spans="1:9">
      <c r="A51" s="8" t="s">
        <v>59</v>
      </c>
      <c r="B51" s="66" t="s">
        <v>60</v>
      </c>
      <c r="C51" s="73">
        <f>SUM(C52:C55)</f>
        <v>4918634.6000000006</v>
      </c>
      <c r="D51" s="73">
        <f t="shared" si="19"/>
        <v>652814.99767735088</v>
      </c>
      <c r="E51" s="73">
        <f>SUM(E52:E55)</f>
        <v>1617000</v>
      </c>
      <c r="F51" s="73">
        <f>SUM(F52:F55)</f>
        <v>1617000</v>
      </c>
      <c r="G51" s="73">
        <f>SUM(G52:G55)</f>
        <v>752109.54</v>
      </c>
      <c r="H51" s="152">
        <f t="shared" si="22"/>
        <v>115.21021157233351</v>
      </c>
      <c r="I51" s="152">
        <f t="shared" si="2"/>
        <v>46.512649350649355</v>
      </c>
    </row>
    <row r="52" spans="1:9">
      <c r="A52" s="9" t="s">
        <v>61</v>
      </c>
      <c r="B52" s="10" t="s">
        <v>62</v>
      </c>
      <c r="C52" s="74">
        <v>171233.91</v>
      </c>
      <c r="D52" s="74">
        <f t="shared" si="19"/>
        <v>22726.645431017321</v>
      </c>
      <c r="E52" s="74">
        <v>80000</v>
      </c>
      <c r="F52" s="74">
        <v>80000</v>
      </c>
      <c r="G52" s="74">
        <v>38381.769999999997</v>
      </c>
      <c r="H52" s="153">
        <f t="shared" si="22"/>
        <v>168.88444938563859</v>
      </c>
      <c r="I52" s="153">
        <f t="shared" si="2"/>
        <v>47.977212499999993</v>
      </c>
    </row>
    <row r="53" spans="1:9">
      <c r="A53" s="9" t="s">
        <v>80</v>
      </c>
      <c r="B53" s="10" t="s">
        <v>81</v>
      </c>
      <c r="C53" s="74">
        <v>4558497.9800000004</v>
      </c>
      <c r="D53" s="74">
        <f t="shared" si="19"/>
        <v>605016.65405799984</v>
      </c>
      <c r="E53" s="74">
        <v>1300000</v>
      </c>
      <c r="F53" s="74">
        <v>1300000</v>
      </c>
      <c r="G53" s="74">
        <v>674103.6</v>
      </c>
      <c r="H53" s="153">
        <f t="shared" si="22"/>
        <v>111.41901557231797</v>
      </c>
      <c r="I53" s="153">
        <f t="shared" si="2"/>
        <v>51.854123076923074</v>
      </c>
    </row>
    <row r="54" spans="1:9">
      <c r="A54" s="9" t="s">
        <v>63</v>
      </c>
      <c r="B54" s="10" t="s">
        <v>64</v>
      </c>
      <c r="C54" s="74">
        <v>174868.75</v>
      </c>
      <c r="D54" s="74">
        <f t="shared" si="19"/>
        <v>23209.071603955137</v>
      </c>
      <c r="E54" s="74">
        <v>230000</v>
      </c>
      <c r="F54" s="74">
        <v>230000</v>
      </c>
      <c r="G54" s="74">
        <v>36134.29</v>
      </c>
      <c r="H54" s="153">
        <f t="shared" si="22"/>
        <v>155.69037235355091</v>
      </c>
      <c r="I54" s="153">
        <f t="shared" si="2"/>
        <v>15.710560869565219</v>
      </c>
    </row>
    <row r="55" spans="1:9">
      <c r="A55" s="9" t="s">
        <v>118</v>
      </c>
      <c r="B55" s="10" t="s">
        <v>119</v>
      </c>
      <c r="C55" s="74">
        <v>14033.96</v>
      </c>
      <c r="D55" s="74">
        <f t="shared" si="19"/>
        <v>1862.6265843785252</v>
      </c>
      <c r="E55" s="74">
        <v>7000</v>
      </c>
      <c r="F55" s="74">
        <v>7000</v>
      </c>
      <c r="G55" s="74">
        <v>3489.88</v>
      </c>
      <c r="H55" s="153">
        <f t="shared" si="22"/>
        <v>187.36337327454265</v>
      </c>
      <c r="I55" s="153">
        <f t="shared" si="2"/>
        <v>49.855428571428575</v>
      </c>
    </row>
    <row r="56" spans="1:9">
      <c r="A56" s="8" t="s">
        <v>82</v>
      </c>
      <c r="B56" s="66" t="s">
        <v>83</v>
      </c>
      <c r="C56" s="73">
        <f>SUM(C57:C61)</f>
        <v>8265060.5499999998</v>
      </c>
      <c r="D56" s="73">
        <f t="shared" si="19"/>
        <v>1096962.0479129339</v>
      </c>
      <c r="E56" s="73">
        <f>SUM(E57:E61)</f>
        <v>2772000</v>
      </c>
      <c r="F56" s="73">
        <f>SUM(F57:F61)</f>
        <v>2772000</v>
      </c>
      <c r="G56" s="73">
        <f>SUM(G57:G61)</f>
        <v>984806.09</v>
      </c>
      <c r="H56" s="152">
        <f t="shared" si="22"/>
        <v>89.77576679828438</v>
      </c>
      <c r="I56" s="152">
        <f t="shared" si="2"/>
        <v>35.52691522366522</v>
      </c>
    </row>
    <row r="57" spans="1:9">
      <c r="A57" s="9" t="s">
        <v>84</v>
      </c>
      <c r="B57" s="10" t="s">
        <v>85</v>
      </c>
      <c r="C57" s="74">
        <v>1401076.11</v>
      </c>
      <c r="D57" s="74">
        <f t="shared" si="19"/>
        <v>185954.75612183954</v>
      </c>
      <c r="E57" s="74">
        <v>800000</v>
      </c>
      <c r="F57" s="74">
        <v>800000</v>
      </c>
      <c r="G57" s="74">
        <v>303991.81</v>
      </c>
      <c r="H57" s="153">
        <f t="shared" si="22"/>
        <v>163.47622203371949</v>
      </c>
      <c r="I57" s="153">
        <f t="shared" si="2"/>
        <v>37.998976249999998</v>
      </c>
    </row>
    <row r="58" spans="1:9">
      <c r="A58" s="9" t="s">
        <v>86</v>
      </c>
      <c r="B58" s="10" t="s">
        <v>87</v>
      </c>
      <c r="C58" s="74">
        <v>6696842.54</v>
      </c>
      <c r="D58" s="74">
        <f t="shared" si="19"/>
        <v>888823.74941933772</v>
      </c>
      <c r="E58" s="74">
        <v>1900000</v>
      </c>
      <c r="F58" s="74">
        <v>1900000</v>
      </c>
      <c r="G58" s="74">
        <v>663784.73</v>
      </c>
      <c r="H58" s="153">
        <f t="shared" si="22"/>
        <v>74.681254909496502</v>
      </c>
      <c r="I58" s="153">
        <f t="shared" si="2"/>
        <v>34.936038421052629</v>
      </c>
    </row>
    <row r="59" spans="1:9">
      <c r="A59" s="9" t="s">
        <v>120</v>
      </c>
      <c r="B59" s="10" t="s">
        <v>121</v>
      </c>
      <c r="C59" s="74">
        <v>154232.1</v>
      </c>
      <c r="D59" s="74">
        <f t="shared" si="19"/>
        <v>20470.117459685447</v>
      </c>
      <c r="E59" s="74">
        <v>50000</v>
      </c>
      <c r="F59" s="74">
        <v>50000</v>
      </c>
      <c r="G59" s="74">
        <v>13427.62</v>
      </c>
      <c r="H59" s="153">
        <f t="shared" si="22"/>
        <v>65.596203961432153</v>
      </c>
      <c r="I59" s="153">
        <f t="shared" si="2"/>
        <v>26.855240000000002</v>
      </c>
    </row>
    <row r="60" spans="1:9">
      <c r="A60" s="9" t="s">
        <v>88</v>
      </c>
      <c r="B60" s="10" t="s">
        <v>89</v>
      </c>
      <c r="C60" s="74">
        <v>9427.2999999999993</v>
      </c>
      <c r="D60" s="74">
        <f t="shared" si="19"/>
        <v>1251.217731767204</v>
      </c>
      <c r="E60" s="74">
        <v>15000</v>
      </c>
      <c r="F60" s="74">
        <v>15000</v>
      </c>
      <c r="G60" s="74">
        <v>2073.69</v>
      </c>
      <c r="H60" s="153">
        <f t="shared" si="22"/>
        <v>165.73374460343896</v>
      </c>
      <c r="I60" s="153">
        <f t="shared" si="2"/>
        <v>13.8246</v>
      </c>
    </row>
    <row r="61" spans="1:9">
      <c r="A61" s="9" t="s">
        <v>122</v>
      </c>
      <c r="B61" s="10" t="s">
        <v>123</v>
      </c>
      <c r="C61" s="74">
        <v>3482.5</v>
      </c>
      <c r="D61" s="74">
        <f t="shared" si="19"/>
        <v>462.20718030393522</v>
      </c>
      <c r="E61" s="74">
        <v>7000</v>
      </c>
      <c r="F61" s="74">
        <v>7000</v>
      </c>
      <c r="G61" s="74">
        <v>1528.24</v>
      </c>
      <c r="H61" s="153">
        <f t="shared" si="22"/>
        <v>330.63960603015079</v>
      </c>
      <c r="I61" s="153">
        <f t="shared" si="2"/>
        <v>21.832000000000001</v>
      </c>
    </row>
    <row r="62" spans="1:9">
      <c r="A62" s="8" t="s">
        <v>6</v>
      </c>
      <c r="B62" s="66" t="s">
        <v>7</v>
      </c>
      <c r="C62" s="73">
        <f>SUM(C63:C70)</f>
        <v>17713054.550000001</v>
      </c>
      <c r="D62" s="73">
        <f t="shared" si="19"/>
        <v>2350926.3454774702</v>
      </c>
      <c r="E62" s="73">
        <f>SUM(E63:E70)</f>
        <v>7550000</v>
      </c>
      <c r="F62" s="73">
        <f>SUM(F63:F70)</f>
        <v>7550000</v>
      </c>
      <c r="G62" s="73">
        <f>SUM(G63:G70)</f>
        <v>3078287.82</v>
      </c>
      <c r="H62" s="152">
        <f t="shared" si="22"/>
        <v>130.93935613600874</v>
      </c>
      <c r="I62" s="152">
        <f t="shared" si="2"/>
        <v>40.772024105960263</v>
      </c>
    </row>
    <row r="63" spans="1:9">
      <c r="A63" s="9" t="s">
        <v>90</v>
      </c>
      <c r="B63" s="10" t="s">
        <v>91</v>
      </c>
      <c r="C63" s="74">
        <v>4428845.7300000004</v>
      </c>
      <c r="D63" s="74">
        <f t="shared" si="19"/>
        <v>587808.84332072467</v>
      </c>
      <c r="E63" s="74">
        <v>2400000</v>
      </c>
      <c r="F63" s="74">
        <v>2400000</v>
      </c>
      <c r="G63" s="74">
        <v>955589.36</v>
      </c>
      <c r="H63" s="153">
        <f t="shared" si="22"/>
        <v>162.56804756484485</v>
      </c>
      <c r="I63" s="153">
        <f t="shared" si="2"/>
        <v>39.816223333333333</v>
      </c>
    </row>
    <row r="64" spans="1:9">
      <c r="A64" s="9" t="s">
        <v>92</v>
      </c>
      <c r="B64" s="10" t="s">
        <v>93</v>
      </c>
      <c r="C64" s="74">
        <v>1806408.92</v>
      </c>
      <c r="D64" s="74">
        <f t="shared" si="19"/>
        <v>239751.66500763153</v>
      </c>
      <c r="E64" s="74">
        <v>850000</v>
      </c>
      <c r="F64" s="74">
        <v>850000</v>
      </c>
      <c r="G64" s="74">
        <v>338578.41</v>
      </c>
      <c r="H64" s="153">
        <f t="shared" si="22"/>
        <v>141.22046242691272</v>
      </c>
      <c r="I64" s="153">
        <f t="shared" si="2"/>
        <v>39.832754117647056</v>
      </c>
    </row>
    <row r="65" spans="1:9">
      <c r="A65" s="9" t="s">
        <v>28</v>
      </c>
      <c r="B65" s="10" t="s">
        <v>29</v>
      </c>
      <c r="C65" s="74">
        <v>385088.78</v>
      </c>
      <c r="D65" s="74">
        <f t="shared" ref="D65:D96" si="34">C65/$D$2</f>
        <v>51110.064370562082</v>
      </c>
      <c r="E65" s="74">
        <v>100000</v>
      </c>
      <c r="F65" s="74">
        <v>100000</v>
      </c>
      <c r="G65" s="74">
        <v>87258.17</v>
      </c>
      <c r="H65" s="153">
        <f t="shared" si="22"/>
        <v>170.72600294015317</v>
      </c>
      <c r="I65" s="153">
        <f t="shared" si="2"/>
        <v>87.258170000000007</v>
      </c>
    </row>
    <row r="66" spans="1:9">
      <c r="A66" s="9" t="s">
        <v>94</v>
      </c>
      <c r="B66" s="10" t="s">
        <v>95</v>
      </c>
      <c r="C66" s="74">
        <v>1983348.7</v>
      </c>
      <c r="D66" s="74">
        <f t="shared" si="34"/>
        <v>263235.60952949763</v>
      </c>
      <c r="E66" s="74">
        <v>500000</v>
      </c>
      <c r="F66" s="74">
        <v>500000</v>
      </c>
      <c r="G66" s="74">
        <v>246088.34</v>
      </c>
      <c r="H66" s="153">
        <f t="shared" si="22"/>
        <v>93.485961280031091</v>
      </c>
      <c r="I66" s="153">
        <f t="shared" si="2"/>
        <v>49.217667999999996</v>
      </c>
    </row>
    <row r="67" spans="1:9">
      <c r="A67" s="9" t="s">
        <v>54</v>
      </c>
      <c r="B67" s="10" t="s">
        <v>55</v>
      </c>
      <c r="C67" s="74">
        <v>4236760.3099999996</v>
      </c>
      <c r="D67" s="74">
        <f t="shared" si="34"/>
        <v>562314.7269228216</v>
      </c>
      <c r="E67" s="74">
        <v>1600000</v>
      </c>
      <c r="F67" s="74">
        <v>1600000</v>
      </c>
      <c r="G67" s="74">
        <v>625822.53</v>
      </c>
      <c r="H67" s="153">
        <f t="shared" si="22"/>
        <v>111.29399605532562</v>
      </c>
      <c r="I67" s="153">
        <f t="shared" si="2"/>
        <v>39.113908125000002</v>
      </c>
    </row>
    <row r="68" spans="1:9">
      <c r="A68" s="9" t="s">
        <v>124</v>
      </c>
      <c r="B68" s="10" t="s">
        <v>125</v>
      </c>
      <c r="C68" s="74">
        <v>587162.43999999994</v>
      </c>
      <c r="D68" s="74">
        <f t="shared" si="34"/>
        <v>77929.848032384354</v>
      </c>
      <c r="E68" s="74">
        <v>430000</v>
      </c>
      <c r="F68" s="74">
        <v>430000</v>
      </c>
      <c r="G68" s="74">
        <v>104961.86</v>
      </c>
      <c r="H68" s="153">
        <f t="shared" si="22"/>
        <v>134.68762309966559</v>
      </c>
      <c r="I68" s="153">
        <f t="shared" si="2"/>
        <v>24.40973488372093</v>
      </c>
    </row>
    <row r="69" spans="1:9">
      <c r="A69" s="9" t="s">
        <v>8</v>
      </c>
      <c r="B69" s="10" t="s">
        <v>9</v>
      </c>
      <c r="C69" s="74">
        <v>361560.34</v>
      </c>
      <c r="D69" s="74">
        <f t="shared" si="34"/>
        <v>47987.303736147056</v>
      </c>
      <c r="E69" s="74">
        <v>170000</v>
      </c>
      <c r="F69" s="74">
        <v>170000</v>
      </c>
      <c r="G69" s="74">
        <v>112351.51</v>
      </c>
      <c r="H69" s="153">
        <f t="shared" ref="H69:H100" si="35">IFERROR(G69/D69,0)*100</f>
        <v>234.1275738636046</v>
      </c>
      <c r="I69" s="153">
        <f t="shared" si="2"/>
        <v>66.089123529411765</v>
      </c>
    </row>
    <row r="70" spans="1:9">
      <c r="A70" s="9" t="s">
        <v>10</v>
      </c>
      <c r="B70" s="10" t="s">
        <v>11</v>
      </c>
      <c r="C70" s="74">
        <v>3923879.33</v>
      </c>
      <c r="D70" s="74">
        <f t="shared" si="34"/>
        <v>520788.2845577012</v>
      </c>
      <c r="E70" s="74">
        <v>1500000</v>
      </c>
      <c r="F70" s="74">
        <v>1500000</v>
      </c>
      <c r="G70" s="74">
        <v>607637.64</v>
      </c>
      <c r="H70" s="153">
        <f t="shared" si="35"/>
        <v>116.67651865787627</v>
      </c>
      <c r="I70" s="153">
        <f t="shared" ref="I70:I133" si="36">IFERROR(G70/F70,0)*100</f>
        <v>40.509176000000004</v>
      </c>
    </row>
    <row r="71" spans="1:9">
      <c r="A71" s="8" t="s">
        <v>56</v>
      </c>
      <c r="B71" s="66" t="s">
        <v>57</v>
      </c>
      <c r="C71" s="73">
        <f>C72</f>
        <v>9058.4599999999991</v>
      </c>
      <c r="D71" s="73">
        <f t="shared" si="34"/>
        <v>1202.2642511115534</v>
      </c>
      <c r="E71" s="73">
        <f>E72</f>
        <v>2000</v>
      </c>
      <c r="F71" s="73">
        <f>F72</f>
        <v>2000</v>
      </c>
      <c r="G71" s="73">
        <f>G72</f>
        <v>0</v>
      </c>
      <c r="H71" s="152">
        <f t="shared" si="35"/>
        <v>0</v>
      </c>
      <c r="I71" s="152">
        <f t="shared" si="36"/>
        <v>0</v>
      </c>
    </row>
    <row r="72" spans="1:9">
      <c r="A72" s="9" t="s">
        <v>58</v>
      </c>
      <c r="B72" s="10" t="s">
        <v>57</v>
      </c>
      <c r="C72" s="74">
        <v>9058.4599999999991</v>
      </c>
      <c r="D72" s="74">
        <f t="shared" si="34"/>
        <v>1202.2642511115534</v>
      </c>
      <c r="E72" s="74">
        <v>2000</v>
      </c>
      <c r="F72" s="74">
        <v>2000</v>
      </c>
      <c r="G72" s="74">
        <v>0</v>
      </c>
      <c r="H72" s="153">
        <f t="shared" si="35"/>
        <v>0</v>
      </c>
      <c r="I72" s="153">
        <f t="shared" si="36"/>
        <v>0</v>
      </c>
    </row>
    <row r="73" spans="1:9">
      <c r="A73" s="8" t="s">
        <v>30</v>
      </c>
      <c r="B73" s="66" t="s">
        <v>31</v>
      </c>
      <c r="C73" s="73">
        <f t="shared" ref="C73" si="37">SUM(C74:C80)</f>
        <v>2778795.23</v>
      </c>
      <c r="D73" s="73">
        <f t="shared" si="34"/>
        <v>368809.50693476672</v>
      </c>
      <c r="E73" s="73">
        <f t="shared" ref="E73:G73" si="38">SUM(E74:E80)</f>
        <v>665000</v>
      </c>
      <c r="F73" s="73">
        <f t="shared" ref="F73" si="39">SUM(F74:F80)</f>
        <v>665000</v>
      </c>
      <c r="G73" s="73">
        <f t="shared" si="38"/>
        <v>368281.28</v>
      </c>
      <c r="H73" s="152">
        <f t="shared" si="35"/>
        <v>99.85677513056622</v>
      </c>
      <c r="I73" s="152">
        <f t="shared" si="36"/>
        <v>55.380643609022563</v>
      </c>
    </row>
    <row r="74" spans="1:9" ht="22.5">
      <c r="A74" s="9" t="s">
        <v>32</v>
      </c>
      <c r="B74" s="10" t="s">
        <v>33</v>
      </c>
      <c r="C74" s="74">
        <v>81011.14</v>
      </c>
      <c r="D74" s="74">
        <f t="shared" si="34"/>
        <v>10752.026013670449</v>
      </c>
      <c r="E74" s="74">
        <v>20000</v>
      </c>
      <c r="F74" s="74">
        <v>20000</v>
      </c>
      <c r="G74" s="74">
        <v>11205.54</v>
      </c>
      <c r="H74" s="153">
        <f t="shared" si="35"/>
        <v>104.21793981667213</v>
      </c>
      <c r="I74" s="153">
        <f t="shared" si="36"/>
        <v>56.027700000000003</v>
      </c>
    </row>
    <row r="75" spans="1:9">
      <c r="A75" s="9" t="s">
        <v>98</v>
      </c>
      <c r="B75" s="10" t="s">
        <v>99</v>
      </c>
      <c r="C75" s="74">
        <v>160491.74</v>
      </c>
      <c r="D75" s="74">
        <f t="shared" si="34"/>
        <v>21300.914460149976</v>
      </c>
      <c r="E75" s="74">
        <v>65000</v>
      </c>
      <c r="F75" s="74">
        <v>65000</v>
      </c>
      <c r="G75" s="74">
        <v>8162.58</v>
      </c>
      <c r="H75" s="153">
        <f t="shared" si="35"/>
        <v>38.320326647340231</v>
      </c>
      <c r="I75" s="153">
        <f t="shared" si="36"/>
        <v>12.557815384615385</v>
      </c>
    </row>
    <row r="76" spans="1:9">
      <c r="A76" s="9" t="s">
        <v>65</v>
      </c>
      <c r="B76" s="10" t="s">
        <v>66</v>
      </c>
      <c r="C76" s="74">
        <v>54380.17</v>
      </c>
      <c r="D76" s="74">
        <f t="shared" si="34"/>
        <v>7217.4888844647949</v>
      </c>
      <c r="E76" s="74">
        <v>35000</v>
      </c>
      <c r="F76" s="74">
        <v>35000</v>
      </c>
      <c r="G76" s="74">
        <v>12192.38</v>
      </c>
      <c r="H76" s="153">
        <f t="shared" si="35"/>
        <v>168.92828233159256</v>
      </c>
      <c r="I76" s="153">
        <f t="shared" si="36"/>
        <v>34.835371428571428</v>
      </c>
    </row>
    <row r="77" spans="1:9">
      <c r="A77" s="9" t="s">
        <v>67</v>
      </c>
      <c r="B77" s="10" t="s">
        <v>68</v>
      </c>
      <c r="C77" s="74">
        <v>75327.679999999993</v>
      </c>
      <c r="D77" s="74">
        <f t="shared" si="34"/>
        <v>9997.7012409582567</v>
      </c>
      <c r="E77" s="74">
        <v>10000</v>
      </c>
      <c r="F77" s="74">
        <v>10000</v>
      </c>
      <c r="G77" s="74">
        <v>1084.51</v>
      </c>
      <c r="H77" s="153">
        <f t="shared" si="35"/>
        <v>10.847593600387006</v>
      </c>
      <c r="I77" s="153">
        <f t="shared" si="36"/>
        <v>10.8451</v>
      </c>
    </row>
    <row r="78" spans="1:9">
      <c r="A78" s="9" t="s">
        <v>100</v>
      </c>
      <c r="B78" s="10" t="s">
        <v>101</v>
      </c>
      <c r="C78" s="74">
        <v>300522.63</v>
      </c>
      <c r="D78" s="74">
        <f t="shared" si="34"/>
        <v>39886.207445749547</v>
      </c>
      <c r="E78" s="74">
        <v>80000</v>
      </c>
      <c r="F78" s="74">
        <v>80000</v>
      </c>
      <c r="G78" s="74">
        <v>30210.73</v>
      </c>
      <c r="H78" s="153">
        <f t="shared" si="35"/>
        <v>75.742297738110437</v>
      </c>
      <c r="I78" s="153">
        <f t="shared" si="36"/>
        <v>37.763412500000001</v>
      </c>
    </row>
    <row r="79" spans="1:9">
      <c r="A79" s="9" t="s">
        <v>46</v>
      </c>
      <c r="B79" s="10" t="s">
        <v>47</v>
      </c>
      <c r="C79" s="74">
        <v>1848862.48</v>
      </c>
      <c r="D79" s="74">
        <f t="shared" si="34"/>
        <v>245386.22071803038</v>
      </c>
      <c r="E79" s="74">
        <v>400000</v>
      </c>
      <c r="F79" s="74">
        <v>400000</v>
      </c>
      <c r="G79" s="74">
        <v>258892.95</v>
      </c>
      <c r="H79" s="153">
        <f t="shared" si="35"/>
        <v>105.50427372916347</v>
      </c>
      <c r="I79" s="153">
        <f t="shared" si="36"/>
        <v>64.72323750000001</v>
      </c>
    </row>
    <row r="80" spans="1:9">
      <c r="A80" s="9" t="s">
        <v>34</v>
      </c>
      <c r="B80" s="10" t="s">
        <v>31</v>
      </c>
      <c r="C80" s="74">
        <v>258199.39</v>
      </c>
      <c r="D80" s="74">
        <f t="shared" si="34"/>
        <v>34268.948171743315</v>
      </c>
      <c r="E80" s="74">
        <v>55000</v>
      </c>
      <c r="F80" s="74">
        <v>55000</v>
      </c>
      <c r="G80" s="74">
        <v>46532.59</v>
      </c>
      <c r="H80" s="153">
        <f t="shared" si="35"/>
        <v>135.78645532624998</v>
      </c>
      <c r="I80" s="153">
        <f t="shared" si="36"/>
        <v>84.604709090909083</v>
      </c>
    </row>
    <row r="81" spans="1:9">
      <c r="A81" s="7" t="s">
        <v>14</v>
      </c>
      <c r="B81" s="66" t="s">
        <v>15</v>
      </c>
      <c r="C81" s="73">
        <f t="shared" ref="C81" si="40">C82+C84</f>
        <v>451804.04</v>
      </c>
      <c r="D81" s="73">
        <f t="shared" si="34"/>
        <v>59964.701041874039</v>
      </c>
      <c r="E81" s="73">
        <f t="shared" ref="E81:G81" si="41">E82+E84</f>
        <v>203000</v>
      </c>
      <c r="F81" s="73">
        <f t="shared" ref="F81" si="42">F82+F84</f>
        <v>203000</v>
      </c>
      <c r="G81" s="73">
        <f t="shared" si="41"/>
        <v>97538.83</v>
      </c>
      <c r="H81" s="152">
        <f t="shared" si="35"/>
        <v>162.66041238475867</v>
      </c>
      <c r="I81" s="152">
        <f t="shared" si="36"/>
        <v>48.048684729064043</v>
      </c>
    </row>
    <row r="82" spans="1:9">
      <c r="A82" s="8" t="s">
        <v>174</v>
      </c>
      <c r="B82" s="66" t="s">
        <v>175</v>
      </c>
      <c r="C82" s="73">
        <f t="shared" ref="C82:G82" si="43">C83</f>
        <v>19307.91</v>
      </c>
      <c r="D82" s="73">
        <f t="shared" si="34"/>
        <v>2562.6000398168426</v>
      </c>
      <c r="E82" s="73">
        <f t="shared" si="43"/>
        <v>3000</v>
      </c>
      <c r="F82" s="73">
        <f t="shared" si="43"/>
        <v>3000</v>
      </c>
      <c r="G82" s="73">
        <f t="shared" si="43"/>
        <v>1003.1</v>
      </c>
      <c r="H82" s="152">
        <f t="shared" si="35"/>
        <v>39.143837681033318</v>
      </c>
      <c r="I82" s="152">
        <f t="shared" si="36"/>
        <v>33.436666666666667</v>
      </c>
    </row>
    <row r="83" spans="1:9" ht="22.5">
      <c r="A83" s="9" t="s">
        <v>176</v>
      </c>
      <c r="B83" s="10" t="s">
        <v>177</v>
      </c>
      <c r="C83" s="74">
        <v>19307.91</v>
      </c>
      <c r="D83" s="74">
        <f t="shared" si="34"/>
        <v>2562.6000398168426</v>
      </c>
      <c r="E83" s="74">
        <v>3000</v>
      </c>
      <c r="F83" s="74">
        <v>3000</v>
      </c>
      <c r="G83" s="74">
        <v>1003.1</v>
      </c>
      <c r="H83" s="153">
        <f t="shared" si="35"/>
        <v>39.143837681033318</v>
      </c>
      <c r="I83" s="153">
        <f t="shared" si="36"/>
        <v>33.436666666666667</v>
      </c>
    </row>
    <row r="84" spans="1:9">
      <c r="A84" s="8" t="s">
        <v>16</v>
      </c>
      <c r="B84" s="66" t="s">
        <v>17</v>
      </c>
      <c r="C84" s="73">
        <f>SUM(C85:C87)</f>
        <v>432496.13</v>
      </c>
      <c r="D84" s="73">
        <f t="shared" si="34"/>
        <v>57402.101002057199</v>
      </c>
      <c r="E84" s="73">
        <f>SUM(E85:E87)</f>
        <v>200000</v>
      </c>
      <c r="F84" s="73">
        <f>SUM(F85:F87)</f>
        <v>200000</v>
      </c>
      <c r="G84" s="73">
        <f>SUM(G85:G87)</f>
        <v>96535.73</v>
      </c>
      <c r="H84" s="152">
        <f t="shared" si="35"/>
        <v>168.17455862206211</v>
      </c>
      <c r="I84" s="152">
        <f t="shared" si="36"/>
        <v>48.267865</v>
      </c>
    </row>
    <row r="85" spans="1:9">
      <c r="A85" s="9" t="s">
        <v>18</v>
      </c>
      <c r="B85" s="10" t="s">
        <v>19</v>
      </c>
      <c r="C85" s="74">
        <v>15935.25</v>
      </c>
      <c r="D85" s="74">
        <f t="shared" si="34"/>
        <v>2114.9711327891696</v>
      </c>
      <c r="E85" s="74">
        <v>6000</v>
      </c>
      <c r="F85" s="74">
        <v>6000</v>
      </c>
      <c r="G85" s="74">
        <v>2787.48</v>
      </c>
      <c r="H85" s="153">
        <f t="shared" si="35"/>
        <v>131.79754355909071</v>
      </c>
      <c r="I85" s="153">
        <f t="shared" si="36"/>
        <v>46.457999999999998</v>
      </c>
    </row>
    <row r="86" spans="1:9">
      <c r="A86" s="9" t="s">
        <v>48</v>
      </c>
      <c r="B86" s="10" t="s">
        <v>49</v>
      </c>
      <c r="C86" s="74">
        <v>416560.88</v>
      </c>
      <c r="D86" s="74">
        <f t="shared" si="34"/>
        <v>55287.129869268028</v>
      </c>
      <c r="E86" s="74">
        <v>193000</v>
      </c>
      <c r="F86" s="74">
        <v>193000</v>
      </c>
      <c r="G86" s="74">
        <v>93349.65</v>
      </c>
      <c r="H86" s="153">
        <f t="shared" si="35"/>
        <v>168.84517286524843</v>
      </c>
      <c r="I86" s="153">
        <f t="shared" si="36"/>
        <v>48.367694300518131</v>
      </c>
    </row>
    <row r="87" spans="1:9">
      <c r="A87" s="9" t="s">
        <v>160</v>
      </c>
      <c r="B87" s="10" t="s">
        <v>161</v>
      </c>
      <c r="C87" s="74">
        <v>0</v>
      </c>
      <c r="D87" s="74">
        <f t="shared" si="34"/>
        <v>0</v>
      </c>
      <c r="E87" s="74">
        <v>1000</v>
      </c>
      <c r="F87" s="74">
        <v>1000</v>
      </c>
      <c r="G87" s="74">
        <v>398.6</v>
      </c>
      <c r="H87" s="153">
        <f t="shared" si="35"/>
        <v>0</v>
      </c>
      <c r="I87" s="153">
        <f t="shared" si="36"/>
        <v>39.86</v>
      </c>
    </row>
    <row r="88" spans="1:9">
      <c r="A88" s="7" t="s">
        <v>12</v>
      </c>
      <c r="B88" s="66" t="s">
        <v>13</v>
      </c>
      <c r="C88" s="73">
        <f t="shared" ref="C88:G88" si="44">C89</f>
        <v>0</v>
      </c>
      <c r="D88" s="73">
        <f t="shared" si="34"/>
        <v>0</v>
      </c>
      <c r="E88" s="73">
        <f t="shared" si="44"/>
        <v>41000</v>
      </c>
      <c r="F88" s="73">
        <f t="shared" si="44"/>
        <v>41000</v>
      </c>
      <c r="G88" s="73">
        <f t="shared" si="44"/>
        <v>0</v>
      </c>
      <c r="H88" s="152">
        <f t="shared" si="35"/>
        <v>0</v>
      </c>
      <c r="I88" s="152">
        <f t="shared" si="36"/>
        <v>0</v>
      </c>
    </row>
    <row r="89" spans="1:9">
      <c r="A89" s="8" t="s">
        <v>50</v>
      </c>
      <c r="B89" s="66" t="s">
        <v>51</v>
      </c>
      <c r="C89" s="73">
        <f t="shared" ref="C89" si="45">SUM(C90:C91)</f>
        <v>0</v>
      </c>
      <c r="D89" s="73">
        <f t="shared" si="34"/>
        <v>0</v>
      </c>
      <c r="E89" s="73">
        <f t="shared" ref="E89:G89" si="46">SUM(E90:E91)</f>
        <v>41000</v>
      </c>
      <c r="F89" s="73">
        <f t="shared" ref="F89" si="47">SUM(F90:F91)</f>
        <v>41000</v>
      </c>
      <c r="G89" s="73">
        <f t="shared" si="46"/>
        <v>0</v>
      </c>
      <c r="H89" s="152">
        <f t="shared" si="35"/>
        <v>0</v>
      </c>
      <c r="I89" s="152">
        <f t="shared" si="36"/>
        <v>0</v>
      </c>
    </row>
    <row r="90" spans="1:9">
      <c r="A90" s="9" t="s">
        <v>52</v>
      </c>
      <c r="B90" s="10" t="s">
        <v>53</v>
      </c>
      <c r="C90" s="74">
        <v>0</v>
      </c>
      <c r="D90" s="74">
        <f t="shared" si="34"/>
        <v>0</v>
      </c>
      <c r="E90" s="74">
        <v>35000</v>
      </c>
      <c r="F90" s="74">
        <v>35000</v>
      </c>
      <c r="G90" s="74">
        <v>0</v>
      </c>
      <c r="H90" s="153">
        <f t="shared" si="35"/>
        <v>0</v>
      </c>
      <c r="I90" s="153">
        <f t="shared" si="36"/>
        <v>0</v>
      </c>
    </row>
    <row r="91" spans="1:9">
      <c r="A91" s="9" t="s">
        <v>178</v>
      </c>
      <c r="B91" s="10" t="s">
        <v>179</v>
      </c>
      <c r="C91" s="74">
        <v>0</v>
      </c>
      <c r="D91" s="74">
        <f t="shared" si="34"/>
        <v>0</v>
      </c>
      <c r="E91" s="74">
        <v>6000</v>
      </c>
      <c r="F91" s="74">
        <v>6000</v>
      </c>
      <c r="G91" s="74">
        <v>0</v>
      </c>
      <c r="H91" s="153">
        <f t="shared" si="35"/>
        <v>0</v>
      </c>
      <c r="I91" s="153">
        <f t="shared" si="36"/>
        <v>0</v>
      </c>
    </row>
    <row r="92" spans="1:9">
      <c r="A92" s="7" t="s">
        <v>37</v>
      </c>
      <c r="B92" s="66" t="s">
        <v>137</v>
      </c>
      <c r="C92" s="73">
        <f t="shared" ref="C92:G93" si="48">C93</f>
        <v>24750</v>
      </c>
      <c r="D92" s="73">
        <f t="shared" si="34"/>
        <v>3284.8895082619947</v>
      </c>
      <c r="E92" s="73">
        <f t="shared" si="48"/>
        <v>200000</v>
      </c>
      <c r="F92" s="73">
        <f t="shared" si="48"/>
        <v>200000</v>
      </c>
      <c r="G92" s="73">
        <f t="shared" si="48"/>
        <v>18527.18</v>
      </c>
      <c r="H92" s="152">
        <f t="shared" si="35"/>
        <v>564.0122735757576</v>
      </c>
      <c r="I92" s="152">
        <f t="shared" si="36"/>
        <v>9.2635900000000007</v>
      </c>
    </row>
    <row r="93" spans="1:9">
      <c r="A93" s="8" t="s">
        <v>138</v>
      </c>
      <c r="B93" s="66" t="s">
        <v>139</v>
      </c>
      <c r="C93" s="73">
        <f t="shared" si="48"/>
        <v>24750</v>
      </c>
      <c r="D93" s="73">
        <f t="shared" si="34"/>
        <v>3284.8895082619947</v>
      </c>
      <c r="E93" s="73">
        <f t="shared" si="48"/>
        <v>200000</v>
      </c>
      <c r="F93" s="73">
        <f t="shared" si="48"/>
        <v>200000</v>
      </c>
      <c r="G93" s="73">
        <f t="shared" si="48"/>
        <v>18527.18</v>
      </c>
      <c r="H93" s="152">
        <f t="shared" si="35"/>
        <v>564.0122735757576</v>
      </c>
      <c r="I93" s="152">
        <f t="shared" si="36"/>
        <v>9.2635900000000007</v>
      </c>
    </row>
    <row r="94" spans="1:9">
      <c r="A94" s="9" t="s">
        <v>180</v>
      </c>
      <c r="B94" s="10" t="s">
        <v>181</v>
      </c>
      <c r="C94" s="74">
        <v>24750</v>
      </c>
      <c r="D94" s="74">
        <f t="shared" si="34"/>
        <v>3284.8895082619947</v>
      </c>
      <c r="E94" s="74">
        <v>200000</v>
      </c>
      <c r="F94" s="74">
        <v>200000</v>
      </c>
      <c r="G94" s="74">
        <v>18527.18</v>
      </c>
      <c r="H94" s="153">
        <f t="shared" si="35"/>
        <v>564.0122735757576</v>
      </c>
      <c r="I94" s="153">
        <f t="shared" si="36"/>
        <v>9.2635900000000007</v>
      </c>
    </row>
    <row r="95" spans="1:9">
      <c r="A95" s="7" t="s">
        <v>102</v>
      </c>
      <c r="B95" s="66" t="s">
        <v>103</v>
      </c>
      <c r="C95" s="73">
        <f t="shared" ref="C95" si="49">C96+C98+C104</f>
        <v>617237.49</v>
      </c>
      <c r="D95" s="73">
        <f t="shared" si="34"/>
        <v>81921.49313159466</v>
      </c>
      <c r="E95" s="73">
        <f t="shared" ref="E95:G95" si="50">E96+E98+E104</f>
        <v>438000</v>
      </c>
      <c r="F95" s="73">
        <f t="shared" ref="F95" si="51">F96+F98+F104</f>
        <v>438000</v>
      </c>
      <c r="G95" s="73">
        <f t="shared" si="50"/>
        <v>61403.19</v>
      </c>
      <c r="H95" s="152">
        <f t="shared" si="35"/>
        <v>74.953699759066822</v>
      </c>
      <c r="I95" s="152">
        <f t="shared" si="36"/>
        <v>14.018993150684933</v>
      </c>
    </row>
    <row r="96" spans="1:9">
      <c r="A96" s="8" t="s">
        <v>150</v>
      </c>
      <c r="B96" s="66" t="s">
        <v>151</v>
      </c>
      <c r="C96" s="73">
        <f t="shared" ref="C96:G96" si="52">C97</f>
        <v>0</v>
      </c>
      <c r="D96" s="73">
        <f t="shared" si="34"/>
        <v>0</v>
      </c>
      <c r="E96" s="73">
        <f t="shared" si="52"/>
        <v>0</v>
      </c>
      <c r="F96" s="73">
        <f t="shared" si="52"/>
        <v>0</v>
      </c>
      <c r="G96" s="73">
        <f t="shared" si="52"/>
        <v>0</v>
      </c>
      <c r="H96" s="152">
        <f t="shared" si="35"/>
        <v>0</v>
      </c>
      <c r="I96" s="152">
        <f t="shared" si="36"/>
        <v>0</v>
      </c>
    </row>
    <row r="97" spans="1:9">
      <c r="A97" s="9" t="s">
        <v>152</v>
      </c>
      <c r="B97" s="10" t="s">
        <v>153</v>
      </c>
      <c r="C97" s="74">
        <v>0</v>
      </c>
      <c r="D97" s="74">
        <f t="shared" ref="D97:D112" si="53">C97/$D$2</f>
        <v>0</v>
      </c>
      <c r="E97" s="74">
        <v>0</v>
      </c>
      <c r="F97" s="74">
        <v>0</v>
      </c>
      <c r="G97" s="74">
        <v>0</v>
      </c>
      <c r="H97" s="153">
        <f t="shared" si="35"/>
        <v>0</v>
      </c>
      <c r="I97" s="153">
        <f t="shared" si="36"/>
        <v>0</v>
      </c>
    </row>
    <row r="98" spans="1:9">
      <c r="A98" s="8" t="s">
        <v>104</v>
      </c>
      <c r="B98" s="66" t="s">
        <v>105</v>
      </c>
      <c r="C98" s="73">
        <f t="shared" ref="C98" si="54">SUM(C99:C103)</f>
        <v>286806.42</v>
      </c>
      <c r="D98" s="73">
        <f t="shared" si="53"/>
        <v>38065.75353374477</v>
      </c>
      <c r="E98" s="73">
        <f t="shared" ref="E98:G98" si="55">SUM(E99:E103)</f>
        <v>358000</v>
      </c>
      <c r="F98" s="73">
        <f t="shared" ref="F98" si="56">SUM(F99:F103)</f>
        <v>358000</v>
      </c>
      <c r="G98" s="73">
        <f t="shared" si="55"/>
        <v>15987.710000000001</v>
      </c>
      <c r="H98" s="152">
        <f t="shared" si="35"/>
        <v>42.00024566918691</v>
      </c>
      <c r="I98" s="152">
        <f t="shared" si="36"/>
        <v>4.4658407821229051</v>
      </c>
    </row>
    <row r="99" spans="1:9">
      <c r="A99" s="9" t="s">
        <v>106</v>
      </c>
      <c r="B99" s="10" t="s">
        <v>107</v>
      </c>
      <c r="C99" s="74">
        <v>72645.17</v>
      </c>
      <c r="D99" s="74">
        <f t="shared" si="53"/>
        <v>9641.67098015794</v>
      </c>
      <c r="E99" s="74">
        <v>300000</v>
      </c>
      <c r="F99" s="74">
        <v>300000</v>
      </c>
      <c r="G99" s="74">
        <v>4701.1400000000003</v>
      </c>
      <c r="H99" s="153">
        <f t="shared" si="35"/>
        <v>48.758560727437214</v>
      </c>
      <c r="I99" s="153">
        <f t="shared" si="36"/>
        <v>1.5670466666666667</v>
      </c>
    </row>
    <row r="100" spans="1:9">
      <c r="A100" s="9" t="s">
        <v>108</v>
      </c>
      <c r="B100" s="10" t="s">
        <v>109</v>
      </c>
      <c r="C100" s="74">
        <v>7142</v>
      </c>
      <c r="D100" s="74">
        <f t="shared" si="53"/>
        <v>947.90629769725922</v>
      </c>
      <c r="E100" s="74">
        <v>15000</v>
      </c>
      <c r="F100" s="74">
        <v>15000</v>
      </c>
      <c r="G100" s="74">
        <v>1796.02</v>
      </c>
      <c r="H100" s="153">
        <f t="shared" si="35"/>
        <v>189.47231433772055</v>
      </c>
      <c r="I100" s="153">
        <f t="shared" si="36"/>
        <v>11.973466666666667</v>
      </c>
    </row>
    <row r="101" spans="1:9">
      <c r="A101" s="9" t="s">
        <v>142</v>
      </c>
      <c r="B101" s="10" t="s">
        <v>143</v>
      </c>
      <c r="C101" s="74">
        <v>188853.5</v>
      </c>
      <c r="D101" s="74">
        <f t="shared" si="53"/>
        <v>25065.16689893158</v>
      </c>
      <c r="E101" s="74">
        <v>30000</v>
      </c>
      <c r="F101" s="74">
        <v>30000</v>
      </c>
      <c r="G101" s="74">
        <v>2815.28</v>
      </c>
      <c r="H101" s="153">
        <f t="shared" ref="H101:H132" si="57">IFERROR(G101/D101,0)*100</f>
        <v>11.231842226911336</v>
      </c>
      <c r="I101" s="153">
        <f t="shared" si="36"/>
        <v>9.384266666666667</v>
      </c>
    </row>
    <row r="102" spans="1:9">
      <c r="A102" s="9" t="s">
        <v>182</v>
      </c>
      <c r="B102" s="10" t="s">
        <v>183</v>
      </c>
      <c r="C102" s="74">
        <v>526.25</v>
      </c>
      <c r="D102" s="74">
        <f t="shared" si="53"/>
        <v>69.845377928196953</v>
      </c>
      <c r="E102" s="74">
        <v>3000</v>
      </c>
      <c r="F102" s="74">
        <v>3000</v>
      </c>
      <c r="G102" s="74">
        <v>0</v>
      </c>
      <c r="H102" s="153">
        <f t="shared" si="57"/>
        <v>0</v>
      </c>
      <c r="I102" s="153">
        <f t="shared" si="36"/>
        <v>0</v>
      </c>
    </row>
    <row r="103" spans="1:9">
      <c r="A103" s="9" t="s">
        <v>144</v>
      </c>
      <c r="B103" s="10" t="s">
        <v>145</v>
      </c>
      <c r="C103" s="74">
        <v>17639.5</v>
      </c>
      <c r="D103" s="74">
        <f t="shared" si="53"/>
        <v>2341.1639790297963</v>
      </c>
      <c r="E103" s="74">
        <v>10000</v>
      </c>
      <c r="F103" s="74">
        <v>10000</v>
      </c>
      <c r="G103" s="74">
        <v>6675.27</v>
      </c>
      <c r="H103" s="153">
        <f t="shared" si="57"/>
        <v>285.12611930610279</v>
      </c>
      <c r="I103" s="153">
        <f t="shared" si="36"/>
        <v>66.752700000000004</v>
      </c>
    </row>
    <row r="104" spans="1:9">
      <c r="A104" s="8" t="s">
        <v>146</v>
      </c>
      <c r="B104" s="66" t="s">
        <v>147</v>
      </c>
      <c r="C104" s="73">
        <f t="shared" ref="C104:G104" si="58">C105</f>
        <v>330431.07</v>
      </c>
      <c r="D104" s="73">
        <f t="shared" si="53"/>
        <v>43855.73959784989</v>
      </c>
      <c r="E104" s="73">
        <f t="shared" si="58"/>
        <v>80000</v>
      </c>
      <c r="F104" s="73">
        <f t="shared" si="58"/>
        <v>80000</v>
      </c>
      <c r="G104" s="73">
        <f t="shared" si="58"/>
        <v>45415.48</v>
      </c>
      <c r="H104" s="152">
        <f t="shared" si="57"/>
        <v>103.55652513548439</v>
      </c>
      <c r="I104" s="152">
        <f t="shared" si="36"/>
        <v>56.76935000000001</v>
      </c>
    </row>
    <row r="105" spans="1:9">
      <c r="A105" s="9" t="s">
        <v>148</v>
      </c>
      <c r="B105" s="10" t="s">
        <v>149</v>
      </c>
      <c r="C105" s="74">
        <v>330431.07</v>
      </c>
      <c r="D105" s="74">
        <f t="shared" si="53"/>
        <v>43855.73959784989</v>
      </c>
      <c r="E105" s="74">
        <v>80000</v>
      </c>
      <c r="F105" s="74">
        <v>80000</v>
      </c>
      <c r="G105" s="74">
        <v>45415.48</v>
      </c>
      <c r="H105" s="153">
        <f t="shared" si="57"/>
        <v>103.55652513548439</v>
      </c>
      <c r="I105" s="153">
        <f t="shared" si="36"/>
        <v>56.76935000000001</v>
      </c>
    </row>
    <row r="106" spans="1:9">
      <c r="A106" s="6" t="s">
        <v>40</v>
      </c>
      <c r="B106" s="65" t="s">
        <v>131</v>
      </c>
      <c r="C106" s="71">
        <f t="shared" ref="C106:G108" si="59">C107</f>
        <v>2771.0299999999997</v>
      </c>
      <c r="D106" s="71">
        <f t="shared" si="53"/>
        <v>367.77888380118117</v>
      </c>
      <c r="E106" s="71">
        <f t="shared" si="59"/>
        <v>180000</v>
      </c>
      <c r="F106" s="71">
        <f t="shared" si="59"/>
        <v>180000</v>
      </c>
      <c r="G106" s="71">
        <f t="shared" si="59"/>
        <v>295.92</v>
      </c>
      <c r="H106" s="150">
        <f t="shared" si="57"/>
        <v>80.461389447245267</v>
      </c>
      <c r="I106" s="150">
        <f t="shared" si="36"/>
        <v>0.16440000000000002</v>
      </c>
    </row>
    <row r="107" spans="1:9" s="53" customFormat="1">
      <c r="A107" s="52" t="s">
        <v>35</v>
      </c>
      <c r="B107" s="10" t="s">
        <v>36</v>
      </c>
      <c r="C107" s="72">
        <f t="shared" si="59"/>
        <v>2771.0299999999997</v>
      </c>
      <c r="D107" s="72">
        <f t="shared" si="53"/>
        <v>367.77888380118117</v>
      </c>
      <c r="E107" s="72">
        <f t="shared" si="59"/>
        <v>180000</v>
      </c>
      <c r="F107" s="72">
        <f t="shared" si="59"/>
        <v>180000</v>
      </c>
      <c r="G107" s="72">
        <f t="shared" si="59"/>
        <v>295.92</v>
      </c>
      <c r="H107" s="151">
        <f t="shared" si="57"/>
        <v>80.461389447245267</v>
      </c>
      <c r="I107" s="151">
        <f t="shared" si="36"/>
        <v>0.16440000000000002</v>
      </c>
    </row>
    <row r="108" spans="1:9">
      <c r="A108" s="7" t="s">
        <v>4</v>
      </c>
      <c r="B108" s="66" t="s">
        <v>5</v>
      </c>
      <c r="C108" s="73">
        <f t="shared" si="59"/>
        <v>2771.0299999999997</v>
      </c>
      <c r="D108" s="73">
        <f t="shared" si="53"/>
        <v>367.77888380118117</v>
      </c>
      <c r="E108" s="73">
        <f t="shared" si="59"/>
        <v>180000</v>
      </c>
      <c r="F108" s="73">
        <f t="shared" si="59"/>
        <v>180000</v>
      </c>
      <c r="G108" s="73">
        <f t="shared" si="59"/>
        <v>295.92</v>
      </c>
      <c r="H108" s="152">
        <f t="shared" si="57"/>
        <v>80.461389447245267</v>
      </c>
      <c r="I108" s="152">
        <f t="shared" si="36"/>
        <v>0.16440000000000002</v>
      </c>
    </row>
    <row r="109" spans="1:9">
      <c r="A109" s="8" t="s">
        <v>6</v>
      </c>
      <c r="B109" s="66" t="s">
        <v>7</v>
      </c>
      <c r="C109" s="73">
        <f t="shared" ref="C109" si="60">SUM(C110:C111)</f>
        <v>2771.0299999999997</v>
      </c>
      <c r="D109" s="73">
        <f t="shared" si="53"/>
        <v>367.77888380118117</v>
      </c>
      <c r="E109" s="73">
        <f t="shared" ref="E109:G109" si="61">SUM(E110:E111)</f>
        <v>180000</v>
      </c>
      <c r="F109" s="73">
        <f t="shared" ref="F109" si="62">SUM(F110:F111)</f>
        <v>180000</v>
      </c>
      <c r="G109" s="73">
        <f t="shared" si="61"/>
        <v>295.92</v>
      </c>
      <c r="H109" s="152">
        <f t="shared" si="57"/>
        <v>80.461389447245267</v>
      </c>
      <c r="I109" s="152">
        <f t="shared" si="36"/>
        <v>0.16440000000000002</v>
      </c>
    </row>
    <row r="110" spans="1:9">
      <c r="A110" s="9" t="s">
        <v>92</v>
      </c>
      <c r="B110" s="10" t="s">
        <v>93</v>
      </c>
      <c r="C110" s="74">
        <v>750</v>
      </c>
      <c r="D110" s="74">
        <f t="shared" si="53"/>
        <v>99.54210631096953</v>
      </c>
      <c r="E110" s="74">
        <v>100000</v>
      </c>
      <c r="F110" s="74">
        <v>100000</v>
      </c>
      <c r="G110" s="74">
        <v>0</v>
      </c>
      <c r="H110" s="153">
        <f t="shared" si="57"/>
        <v>0</v>
      </c>
      <c r="I110" s="153">
        <f t="shared" si="36"/>
        <v>0</v>
      </c>
    </row>
    <row r="111" spans="1:9">
      <c r="A111" s="9" t="s">
        <v>94</v>
      </c>
      <c r="B111" s="10" t="s">
        <v>95</v>
      </c>
      <c r="C111" s="74">
        <v>2021.03</v>
      </c>
      <c r="D111" s="74">
        <f t="shared" si="53"/>
        <v>268.23677749021169</v>
      </c>
      <c r="E111" s="74">
        <v>80000</v>
      </c>
      <c r="F111" s="74">
        <v>80000</v>
      </c>
      <c r="G111" s="74">
        <v>295.92</v>
      </c>
      <c r="H111" s="153">
        <f t="shared" si="57"/>
        <v>110.32044254662227</v>
      </c>
      <c r="I111" s="153">
        <f t="shared" si="36"/>
        <v>0.36990000000000001</v>
      </c>
    </row>
    <row r="112" spans="1:9">
      <c r="A112" s="6" t="s">
        <v>116</v>
      </c>
      <c r="B112" s="65" t="s">
        <v>117</v>
      </c>
      <c r="C112" s="71">
        <f>C113</f>
        <v>163239.06</v>
      </c>
      <c r="D112" s="71">
        <f t="shared" si="53"/>
        <v>21665.546486163646</v>
      </c>
      <c r="E112" s="71">
        <f>E113</f>
        <v>36000</v>
      </c>
      <c r="F112" s="71">
        <f>F113</f>
        <v>36000</v>
      </c>
      <c r="G112" s="71">
        <f>G113</f>
        <v>18583.629999999997</v>
      </c>
      <c r="H112" s="150">
        <f t="shared" si="57"/>
        <v>85.775034624066066</v>
      </c>
      <c r="I112" s="150">
        <f t="shared" si="36"/>
        <v>51.621194444444441</v>
      </c>
    </row>
    <row r="113" spans="1:9" s="53" customFormat="1">
      <c r="A113" s="52" t="s">
        <v>35</v>
      </c>
      <c r="B113" s="10" t="s">
        <v>36</v>
      </c>
      <c r="C113" s="72">
        <f>C114+C119</f>
        <v>163239.06</v>
      </c>
      <c r="D113" s="72">
        <f t="shared" ref="D113:G113" si="63">D114+D119</f>
        <v>21665.546486163643</v>
      </c>
      <c r="E113" s="72">
        <f t="shared" si="63"/>
        <v>36000</v>
      </c>
      <c r="F113" s="72">
        <f t="shared" ref="F113" si="64">F114+F119</f>
        <v>36000</v>
      </c>
      <c r="G113" s="72">
        <f t="shared" si="63"/>
        <v>18583.629999999997</v>
      </c>
      <c r="H113" s="151">
        <f t="shared" si="57"/>
        <v>85.77503462406608</v>
      </c>
      <c r="I113" s="151">
        <f t="shared" si="36"/>
        <v>51.621194444444441</v>
      </c>
    </row>
    <row r="114" spans="1:9">
      <c r="A114" s="7" t="s">
        <v>40</v>
      </c>
      <c r="B114" s="66" t="s">
        <v>41</v>
      </c>
      <c r="C114" s="73">
        <f>C115+C117</f>
        <v>68529.33</v>
      </c>
      <c r="D114" s="73">
        <f t="shared" ref="D114:G114" si="65">D115+D117</f>
        <v>9095.4051363726849</v>
      </c>
      <c r="E114" s="73">
        <f t="shared" si="65"/>
        <v>21000</v>
      </c>
      <c r="F114" s="73">
        <f t="shared" ref="F114" si="66">F115+F117</f>
        <v>21000</v>
      </c>
      <c r="G114" s="73">
        <f t="shared" si="65"/>
        <v>8507.9</v>
      </c>
      <c r="H114" s="152">
        <f t="shared" si="57"/>
        <v>93.540638074237705</v>
      </c>
      <c r="I114" s="152">
        <f t="shared" si="36"/>
        <v>40.513809523809527</v>
      </c>
    </row>
    <row r="115" spans="1:9">
      <c r="A115" s="8" t="s">
        <v>42</v>
      </c>
      <c r="B115" s="66" t="s">
        <v>43</v>
      </c>
      <c r="C115" s="73">
        <f t="shared" ref="C115:G115" si="67">C116</f>
        <v>52496.480000000003</v>
      </c>
      <c r="D115" s="73">
        <f t="shared" ref="D115:D159" si="68">C115/$D$2</f>
        <v>6967.4802574822479</v>
      </c>
      <c r="E115" s="73">
        <f t="shared" si="67"/>
        <v>15000</v>
      </c>
      <c r="F115" s="73">
        <f t="shared" si="67"/>
        <v>15000</v>
      </c>
      <c r="G115" s="73">
        <f t="shared" si="67"/>
        <v>5904.53</v>
      </c>
      <c r="H115" s="152">
        <f t="shared" si="57"/>
        <v>84.744122434494656</v>
      </c>
      <c r="I115" s="152">
        <f t="shared" si="36"/>
        <v>39.363533333333336</v>
      </c>
    </row>
    <row r="116" spans="1:9">
      <c r="A116" s="9" t="s">
        <v>184</v>
      </c>
      <c r="B116" s="10" t="s">
        <v>185</v>
      </c>
      <c r="C116" s="74">
        <v>52496.480000000003</v>
      </c>
      <c r="D116" s="74">
        <f t="shared" si="68"/>
        <v>6967.4802574822479</v>
      </c>
      <c r="E116" s="74">
        <v>15000</v>
      </c>
      <c r="F116" s="74">
        <v>15000</v>
      </c>
      <c r="G116" s="74">
        <v>5904.53</v>
      </c>
      <c r="H116" s="153">
        <f t="shared" si="57"/>
        <v>84.744122434494656</v>
      </c>
      <c r="I116" s="153">
        <f t="shared" si="36"/>
        <v>39.363533333333336</v>
      </c>
    </row>
    <row r="117" spans="1:9">
      <c r="A117" s="8" t="s">
        <v>76</v>
      </c>
      <c r="B117" s="66" t="s">
        <v>77</v>
      </c>
      <c r="C117" s="73">
        <f t="shared" ref="C117:G117" si="69">C118</f>
        <v>16032.85</v>
      </c>
      <c r="D117" s="73">
        <f t="shared" si="68"/>
        <v>2127.9248788904374</v>
      </c>
      <c r="E117" s="73">
        <f t="shared" si="69"/>
        <v>6000</v>
      </c>
      <c r="F117" s="73">
        <f t="shared" si="69"/>
        <v>6000</v>
      </c>
      <c r="G117" s="73">
        <f t="shared" si="69"/>
        <v>2603.37</v>
      </c>
      <c r="H117" s="152">
        <f t="shared" si="57"/>
        <v>122.34313465790547</v>
      </c>
      <c r="I117" s="152">
        <f t="shared" si="36"/>
        <v>43.389499999999998</v>
      </c>
    </row>
    <row r="118" spans="1:9">
      <c r="A118" s="9" t="s">
        <v>78</v>
      </c>
      <c r="B118" s="10" t="s">
        <v>79</v>
      </c>
      <c r="C118" s="74">
        <v>16032.85</v>
      </c>
      <c r="D118" s="74">
        <f t="shared" si="68"/>
        <v>2127.9248788904374</v>
      </c>
      <c r="E118" s="74">
        <v>6000</v>
      </c>
      <c r="F118" s="74">
        <v>6000</v>
      </c>
      <c r="G118" s="74">
        <v>2603.37</v>
      </c>
      <c r="H118" s="153">
        <f t="shared" si="57"/>
        <v>122.34313465790547</v>
      </c>
      <c r="I118" s="153">
        <f t="shared" si="36"/>
        <v>43.389499999999998</v>
      </c>
    </row>
    <row r="119" spans="1:9">
      <c r="A119" s="7" t="s">
        <v>14</v>
      </c>
      <c r="B119" s="66" t="s">
        <v>15</v>
      </c>
      <c r="C119" s="73">
        <f t="shared" ref="C119:G120" si="70">C120</f>
        <v>94709.73</v>
      </c>
      <c r="D119" s="73">
        <f t="shared" si="68"/>
        <v>12570.14134979096</v>
      </c>
      <c r="E119" s="73">
        <f t="shared" si="70"/>
        <v>15000</v>
      </c>
      <c r="F119" s="73">
        <f t="shared" si="70"/>
        <v>15000</v>
      </c>
      <c r="G119" s="73">
        <f t="shared" si="70"/>
        <v>10075.73</v>
      </c>
      <c r="H119" s="152">
        <f t="shared" si="57"/>
        <v>80.156059662507758</v>
      </c>
      <c r="I119" s="152">
        <f t="shared" si="36"/>
        <v>67.171533333333329</v>
      </c>
    </row>
    <row r="120" spans="1:9">
      <c r="A120" s="8" t="s">
        <v>174</v>
      </c>
      <c r="B120" s="66" t="s">
        <v>175</v>
      </c>
      <c r="C120" s="73">
        <f t="shared" si="70"/>
        <v>94709.73</v>
      </c>
      <c r="D120" s="73">
        <f t="shared" si="68"/>
        <v>12570.14134979096</v>
      </c>
      <c r="E120" s="73">
        <f t="shared" si="70"/>
        <v>15000</v>
      </c>
      <c r="F120" s="73">
        <f t="shared" si="70"/>
        <v>15000</v>
      </c>
      <c r="G120" s="73">
        <f t="shared" si="70"/>
        <v>10075.73</v>
      </c>
      <c r="H120" s="152">
        <f t="shared" si="57"/>
        <v>80.156059662507758</v>
      </c>
      <c r="I120" s="152">
        <f t="shared" si="36"/>
        <v>67.171533333333329</v>
      </c>
    </row>
    <row r="121" spans="1:9" ht="22.5">
      <c r="A121" s="9" t="s">
        <v>176</v>
      </c>
      <c r="B121" s="10" t="s">
        <v>177</v>
      </c>
      <c r="C121" s="74">
        <v>94709.73</v>
      </c>
      <c r="D121" s="74">
        <f t="shared" si="68"/>
        <v>12570.14134979096</v>
      </c>
      <c r="E121" s="74">
        <v>15000</v>
      </c>
      <c r="F121" s="74">
        <v>15000</v>
      </c>
      <c r="G121" s="74">
        <v>10075.73</v>
      </c>
      <c r="H121" s="153">
        <f t="shared" si="57"/>
        <v>80.156059662507758</v>
      </c>
      <c r="I121" s="153">
        <f t="shared" si="36"/>
        <v>67.171533333333329</v>
      </c>
    </row>
    <row r="122" spans="1:9">
      <c r="A122" s="6" t="s">
        <v>132</v>
      </c>
      <c r="B122" s="65" t="s">
        <v>133</v>
      </c>
      <c r="C122" s="71">
        <f t="shared" ref="C122:G125" si="71">C123</f>
        <v>0</v>
      </c>
      <c r="D122" s="71">
        <f t="shared" si="68"/>
        <v>0</v>
      </c>
      <c r="E122" s="71">
        <f t="shared" si="71"/>
        <v>1000</v>
      </c>
      <c r="F122" s="71">
        <f t="shared" si="71"/>
        <v>1000</v>
      </c>
      <c r="G122" s="71">
        <f t="shared" si="71"/>
        <v>1006.94</v>
      </c>
      <c r="H122" s="150">
        <f t="shared" si="57"/>
        <v>0</v>
      </c>
      <c r="I122" s="150">
        <f t="shared" si="36"/>
        <v>100.69399999999999</v>
      </c>
    </row>
    <row r="123" spans="1:9" s="53" customFormat="1">
      <c r="A123" s="52" t="s">
        <v>35</v>
      </c>
      <c r="B123" s="10" t="s">
        <v>36</v>
      </c>
      <c r="C123" s="72">
        <f>C126</f>
        <v>0</v>
      </c>
      <c r="D123" s="72">
        <f t="shared" si="68"/>
        <v>0</v>
      </c>
      <c r="E123" s="72">
        <f>E126</f>
        <v>1000</v>
      </c>
      <c r="F123" s="72">
        <f>F126</f>
        <v>1000</v>
      </c>
      <c r="G123" s="72">
        <f>G126</f>
        <v>1006.94</v>
      </c>
      <c r="H123" s="151">
        <f t="shared" si="57"/>
        <v>0</v>
      </c>
      <c r="I123" s="151">
        <f t="shared" si="36"/>
        <v>100.69399999999999</v>
      </c>
    </row>
    <row r="124" spans="1:9">
      <c r="A124" s="7" t="s">
        <v>4</v>
      </c>
      <c r="B124" s="66" t="s">
        <v>5</v>
      </c>
      <c r="C124" s="73">
        <f t="shared" si="71"/>
        <v>0</v>
      </c>
      <c r="D124" s="73">
        <f t="shared" si="68"/>
        <v>0</v>
      </c>
      <c r="E124" s="73">
        <f t="shared" si="71"/>
        <v>1000</v>
      </c>
      <c r="F124" s="73">
        <f t="shared" si="71"/>
        <v>1000</v>
      </c>
      <c r="G124" s="73">
        <f t="shared" si="71"/>
        <v>1006.94</v>
      </c>
      <c r="H124" s="152">
        <f t="shared" si="57"/>
        <v>0</v>
      </c>
      <c r="I124" s="152">
        <f t="shared" si="36"/>
        <v>100.69399999999999</v>
      </c>
    </row>
    <row r="125" spans="1:9">
      <c r="A125" s="8" t="s">
        <v>59</v>
      </c>
      <c r="B125" s="66" t="s">
        <v>60</v>
      </c>
      <c r="C125" s="73">
        <f t="shared" si="71"/>
        <v>0</v>
      </c>
      <c r="D125" s="73">
        <f t="shared" si="68"/>
        <v>0</v>
      </c>
      <c r="E125" s="73">
        <f t="shared" si="71"/>
        <v>1000</v>
      </c>
      <c r="F125" s="73">
        <f t="shared" si="71"/>
        <v>1000</v>
      </c>
      <c r="G125" s="73">
        <f t="shared" si="71"/>
        <v>1006.94</v>
      </c>
      <c r="H125" s="152">
        <f t="shared" si="57"/>
        <v>0</v>
      </c>
      <c r="I125" s="152">
        <f t="shared" si="36"/>
        <v>100.69399999999999</v>
      </c>
    </row>
    <row r="126" spans="1:9">
      <c r="A126" s="9" t="s">
        <v>61</v>
      </c>
      <c r="B126" s="10" t="s">
        <v>62</v>
      </c>
      <c r="C126" s="74">
        <v>0</v>
      </c>
      <c r="D126" s="74">
        <f t="shared" si="68"/>
        <v>0</v>
      </c>
      <c r="E126" s="74">
        <v>1000</v>
      </c>
      <c r="F126" s="74">
        <v>1000</v>
      </c>
      <c r="G126" s="74">
        <v>1006.94</v>
      </c>
      <c r="H126" s="153">
        <f t="shared" si="57"/>
        <v>0</v>
      </c>
      <c r="I126" s="153">
        <f t="shared" si="36"/>
        <v>100.69399999999999</v>
      </c>
    </row>
    <row r="127" spans="1:9">
      <c r="A127" s="6" t="s">
        <v>186</v>
      </c>
      <c r="B127" s="65" t="s">
        <v>187</v>
      </c>
      <c r="C127" s="71">
        <f t="shared" ref="C127:G130" si="72">C128</f>
        <v>0</v>
      </c>
      <c r="D127" s="71">
        <f t="shared" si="68"/>
        <v>0</v>
      </c>
      <c r="E127" s="71">
        <f t="shared" si="72"/>
        <v>0</v>
      </c>
      <c r="F127" s="71">
        <f t="shared" si="72"/>
        <v>0</v>
      </c>
      <c r="G127" s="71">
        <f t="shared" si="72"/>
        <v>0</v>
      </c>
      <c r="H127" s="150">
        <f t="shared" si="57"/>
        <v>0</v>
      </c>
      <c r="I127" s="150">
        <f t="shared" si="36"/>
        <v>0</v>
      </c>
    </row>
    <row r="128" spans="1:9" s="53" customFormat="1">
      <c r="A128" s="52" t="s">
        <v>35</v>
      </c>
      <c r="B128" s="10" t="s">
        <v>36</v>
      </c>
      <c r="C128" s="72">
        <f t="shared" si="72"/>
        <v>0</v>
      </c>
      <c r="D128" s="72">
        <f t="shared" si="68"/>
        <v>0</v>
      </c>
      <c r="E128" s="72">
        <f t="shared" si="72"/>
        <v>0</v>
      </c>
      <c r="F128" s="72">
        <f t="shared" si="72"/>
        <v>0</v>
      </c>
      <c r="G128" s="72">
        <f t="shared" si="72"/>
        <v>0</v>
      </c>
      <c r="H128" s="151">
        <f t="shared" si="57"/>
        <v>0</v>
      </c>
      <c r="I128" s="151">
        <f t="shared" si="36"/>
        <v>0</v>
      </c>
    </row>
    <row r="129" spans="1:9">
      <c r="A129" s="7" t="s">
        <v>102</v>
      </c>
      <c r="B129" s="66" t="s">
        <v>103</v>
      </c>
      <c r="C129" s="73">
        <f t="shared" si="72"/>
        <v>0</v>
      </c>
      <c r="D129" s="73">
        <f t="shared" si="68"/>
        <v>0</v>
      </c>
      <c r="E129" s="73">
        <f t="shared" si="72"/>
        <v>0</v>
      </c>
      <c r="F129" s="73">
        <f t="shared" si="72"/>
        <v>0</v>
      </c>
      <c r="G129" s="73">
        <f t="shared" si="72"/>
        <v>0</v>
      </c>
      <c r="H129" s="152">
        <f t="shared" si="57"/>
        <v>0</v>
      </c>
      <c r="I129" s="152">
        <f t="shared" si="36"/>
        <v>0</v>
      </c>
    </row>
    <row r="130" spans="1:9">
      <c r="A130" s="8" t="s">
        <v>150</v>
      </c>
      <c r="B130" s="66" t="s">
        <v>151</v>
      </c>
      <c r="C130" s="73">
        <f t="shared" si="72"/>
        <v>0</v>
      </c>
      <c r="D130" s="73">
        <f t="shared" si="68"/>
        <v>0</v>
      </c>
      <c r="E130" s="73">
        <f t="shared" si="72"/>
        <v>0</v>
      </c>
      <c r="F130" s="73">
        <f t="shared" si="72"/>
        <v>0</v>
      </c>
      <c r="G130" s="73">
        <f t="shared" si="72"/>
        <v>0</v>
      </c>
      <c r="H130" s="152">
        <f t="shared" si="57"/>
        <v>0</v>
      </c>
      <c r="I130" s="152">
        <f t="shared" si="36"/>
        <v>0</v>
      </c>
    </row>
    <row r="131" spans="1:9">
      <c r="A131" s="9" t="s">
        <v>152</v>
      </c>
      <c r="B131" s="10" t="s">
        <v>153</v>
      </c>
      <c r="C131" s="74">
        <v>0</v>
      </c>
      <c r="D131" s="74">
        <f t="shared" si="68"/>
        <v>0</v>
      </c>
      <c r="E131" s="74">
        <v>0</v>
      </c>
      <c r="F131" s="74">
        <v>0</v>
      </c>
      <c r="G131" s="74">
        <v>0</v>
      </c>
      <c r="H131" s="153">
        <f t="shared" si="57"/>
        <v>0</v>
      </c>
      <c r="I131" s="153">
        <f t="shared" si="36"/>
        <v>0</v>
      </c>
    </row>
    <row r="132" spans="1:9">
      <c r="A132" s="5" t="s">
        <v>226</v>
      </c>
      <c r="B132" s="64" t="s">
        <v>227</v>
      </c>
      <c r="C132" s="70">
        <f t="shared" ref="C132" si="73">C133+C138</f>
        <v>8655601.0099999998</v>
      </c>
      <c r="D132" s="70">
        <f t="shared" si="68"/>
        <v>1148795.6745636736</v>
      </c>
      <c r="E132" s="70">
        <f t="shared" ref="E132:G132" si="74">E133+E138</f>
        <v>6550000</v>
      </c>
      <c r="F132" s="70">
        <f t="shared" ref="F132" si="75">F133+F138</f>
        <v>6550000</v>
      </c>
      <c r="G132" s="70">
        <f t="shared" si="74"/>
        <v>638955.04</v>
      </c>
      <c r="H132" s="149">
        <f t="shared" si="57"/>
        <v>55.619554821416159</v>
      </c>
      <c r="I132" s="149">
        <f t="shared" si="36"/>
        <v>9.7550387786259538</v>
      </c>
    </row>
    <row r="133" spans="1:9">
      <c r="A133" s="6" t="s">
        <v>170</v>
      </c>
      <c r="B133" s="65" t="s">
        <v>171</v>
      </c>
      <c r="C133" s="71">
        <f t="shared" ref="C133:G134" si="76">C134</f>
        <v>8099442.21</v>
      </c>
      <c r="D133" s="71">
        <f t="shared" si="68"/>
        <v>1074980.7167031653</v>
      </c>
      <c r="E133" s="71">
        <f t="shared" si="76"/>
        <v>4300000</v>
      </c>
      <c r="F133" s="71">
        <f t="shared" si="76"/>
        <v>4300000</v>
      </c>
      <c r="G133" s="71">
        <f t="shared" si="76"/>
        <v>638955.04</v>
      </c>
      <c r="H133" s="150">
        <f t="shared" ref="H133:H159" si="77">IFERROR(G133/D133,0)*100</f>
        <v>59.438744348791403</v>
      </c>
      <c r="I133" s="150">
        <f t="shared" si="36"/>
        <v>14.859419534883722</v>
      </c>
    </row>
    <row r="134" spans="1:9" s="53" customFormat="1">
      <c r="A134" s="52" t="s">
        <v>35</v>
      </c>
      <c r="B134" s="10" t="s">
        <v>36</v>
      </c>
      <c r="C134" s="72">
        <f t="shared" si="76"/>
        <v>8099442.21</v>
      </c>
      <c r="D134" s="72">
        <f t="shared" si="68"/>
        <v>1074980.7167031653</v>
      </c>
      <c r="E134" s="72">
        <f t="shared" si="76"/>
        <v>4300000</v>
      </c>
      <c r="F134" s="72">
        <f t="shared" si="76"/>
        <v>4300000</v>
      </c>
      <c r="G134" s="72">
        <f t="shared" si="76"/>
        <v>638955.04</v>
      </c>
      <c r="H134" s="151">
        <f t="shared" si="77"/>
        <v>59.438744348791403</v>
      </c>
      <c r="I134" s="151">
        <f t="shared" ref="I134:I197" si="78">IFERROR(G134/F134,0)*100</f>
        <v>14.859419534883722</v>
      </c>
    </row>
    <row r="135" spans="1:9">
      <c r="A135" s="7" t="s">
        <v>126</v>
      </c>
      <c r="B135" s="66" t="s">
        <v>127</v>
      </c>
      <c r="C135" s="73">
        <f t="shared" ref="C135:G136" si="79">C136</f>
        <v>8099442.21</v>
      </c>
      <c r="D135" s="73">
        <f t="shared" si="68"/>
        <v>1074980.7167031653</v>
      </c>
      <c r="E135" s="73">
        <f t="shared" si="79"/>
        <v>4300000</v>
      </c>
      <c r="F135" s="73">
        <f t="shared" si="79"/>
        <v>4300000</v>
      </c>
      <c r="G135" s="73">
        <f t="shared" si="79"/>
        <v>638955.04</v>
      </c>
      <c r="H135" s="152">
        <f t="shared" si="77"/>
        <v>59.438744348791403</v>
      </c>
      <c r="I135" s="152">
        <f t="shared" si="78"/>
        <v>14.859419534883722</v>
      </c>
    </row>
    <row r="136" spans="1:9">
      <c r="A136" s="8" t="s">
        <v>128</v>
      </c>
      <c r="B136" s="66" t="s">
        <v>129</v>
      </c>
      <c r="C136" s="73">
        <f t="shared" si="79"/>
        <v>8099442.21</v>
      </c>
      <c r="D136" s="73">
        <f t="shared" si="68"/>
        <v>1074980.7167031653</v>
      </c>
      <c r="E136" s="73">
        <f t="shared" si="79"/>
        <v>4300000</v>
      </c>
      <c r="F136" s="73">
        <f t="shared" si="79"/>
        <v>4300000</v>
      </c>
      <c r="G136" s="73">
        <f t="shared" si="79"/>
        <v>638955.04</v>
      </c>
      <c r="H136" s="152">
        <f t="shared" si="77"/>
        <v>59.438744348791403</v>
      </c>
      <c r="I136" s="152">
        <f t="shared" si="78"/>
        <v>14.859419534883722</v>
      </c>
    </row>
    <row r="137" spans="1:9">
      <c r="A137" s="9" t="s">
        <v>130</v>
      </c>
      <c r="B137" s="10" t="s">
        <v>129</v>
      </c>
      <c r="C137" s="74">
        <v>8099442.21</v>
      </c>
      <c r="D137" s="74">
        <f t="shared" si="68"/>
        <v>1074980.7167031653</v>
      </c>
      <c r="E137" s="74">
        <v>4300000</v>
      </c>
      <c r="F137" s="74">
        <v>4300000</v>
      </c>
      <c r="G137" s="74">
        <v>638955.04</v>
      </c>
      <c r="H137" s="153">
        <f t="shared" si="77"/>
        <v>59.438744348791403</v>
      </c>
      <c r="I137" s="153">
        <f t="shared" si="78"/>
        <v>14.859419534883722</v>
      </c>
    </row>
    <row r="138" spans="1:9">
      <c r="A138" s="6" t="s">
        <v>186</v>
      </c>
      <c r="B138" s="65" t="s">
        <v>187</v>
      </c>
      <c r="C138" s="71">
        <f t="shared" ref="C138:G139" si="80">C139</f>
        <v>556158.80000000005</v>
      </c>
      <c r="D138" s="71">
        <f t="shared" si="68"/>
        <v>73814.957860508337</v>
      </c>
      <c r="E138" s="71">
        <f t="shared" si="80"/>
        <v>2250000</v>
      </c>
      <c r="F138" s="71">
        <f t="shared" si="80"/>
        <v>2250000</v>
      </c>
      <c r="G138" s="71">
        <f t="shared" si="80"/>
        <v>0</v>
      </c>
      <c r="H138" s="150">
        <f t="shared" si="77"/>
        <v>0</v>
      </c>
      <c r="I138" s="150">
        <f t="shared" si="78"/>
        <v>0</v>
      </c>
    </row>
    <row r="139" spans="1:9" s="53" customFormat="1">
      <c r="A139" s="52" t="s">
        <v>35</v>
      </c>
      <c r="B139" s="10" t="s">
        <v>36</v>
      </c>
      <c r="C139" s="72">
        <f t="shared" si="80"/>
        <v>556158.80000000005</v>
      </c>
      <c r="D139" s="72">
        <f t="shared" si="68"/>
        <v>73814.957860508337</v>
      </c>
      <c r="E139" s="72">
        <f t="shared" si="80"/>
        <v>2250000</v>
      </c>
      <c r="F139" s="72">
        <f t="shared" si="80"/>
        <v>2250000</v>
      </c>
      <c r="G139" s="72">
        <f t="shared" si="80"/>
        <v>0</v>
      </c>
      <c r="H139" s="151">
        <f t="shared" si="77"/>
        <v>0</v>
      </c>
      <c r="I139" s="151">
        <f t="shared" si="78"/>
        <v>0</v>
      </c>
    </row>
    <row r="140" spans="1:9">
      <c r="A140" s="7" t="s">
        <v>126</v>
      </c>
      <c r="B140" s="66" t="s">
        <v>127</v>
      </c>
      <c r="C140" s="73">
        <f t="shared" ref="C140:G141" si="81">C141</f>
        <v>556158.80000000005</v>
      </c>
      <c r="D140" s="73">
        <f t="shared" si="68"/>
        <v>73814.957860508337</v>
      </c>
      <c r="E140" s="73">
        <f t="shared" si="81"/>
        <v>2250000</v>
      </c>
      <c r="F140" s="73">
        <f t="shared" si="81"/>
        <v>2250000</v>
      </c>
      <c r="G140" s="73">
        <f t="shared" si="81"/>
        <v>0</v>
      </c>
      <c r="H140" s="152">
        <f t="shared" si="77"/>
        <v>0</v>
      </c>
      <c r="I140" s="152">
        <f t="shared" si="78"/>
        <v>0</v>
      </c>
    </row>
    <row r="141" spans="1:9">
      <c r="A141" s="8" t="s">
        <v>128</v>
      </c>
      <c r="B141" s="66" t="s">
        <v>129</v>
      </c>
      <c r="C141" s="73">
        <f t="shared" si="81"/>
        <v>556158.80000000005</v>
      </c>
      <c r="D141" s="73">
        <f t="shared" si="68"/>
        <v>73814.957860508337</v>
      </c>
      <c r="E141" s="73">
        <f t="shared" si="81"/>
        <v>2250000</v>
      </c>
      <c r="F141" s="73">
        <f t="shared" si="81"/>
        <v>2250000</v>
      </c>
      <c r="G141" s="73">
        <f t="shared" si="81"/>
        <v>0</v>
      </c>
      <c r="H141" s="152">
        <f t="shared" si="77"/>
        <v>0</v>
      </c>
      <c r="I141" s="152">
        <f t="shared" si="78"/>
        <v>0</v>
      </c>
    </row>
    <row r="142" spans="1:9">
      <c r="A142" s="9" t="s">
        <v>130</v>
      </c>
      <c r="B142" s="10" t="s">
        <v>129</v>
      </c>
      <c r="C142" s="74">
        <v>556158.80000000005</v>
      </c>
      <c r="D142" s="74">
        <f t="shared" si="68"/>
        <v>73814.957860508337</v>
      </c>
      <c r="E142" s="74">
        <v>2250000</v>
      </c>
      <c r="F142" s="74">
        <v>2250000</v>
      </c>
      <c r="G142" s="74">
        <v>0</v>
      </c>
      <c r="H142" s="153">
        <f t="shared" si="77"/>
        <v>0</v>
      </c>
      <c r="I142" s="153">
        <f t="shared" si="78"/>
        <v>0</v>
      </c>
    </row>
    <row r="143" spans="1:9">
      <c r="A143" s="5" t="s">
        <v>228</v>
      </c>
      <c r="B143" s="64" t="s">
        <v>136</v>
      </c>
      <c r="C143" s="70">
        <f t="shared" ref="C143:G143" si="82">C144</f>
        <v>40676648.019999996</v>
      </c>
      <c r="D143" s="70">
        <f t="shared" si="68"/>
        <v>5398718.962107637</v>
      </c>
      <c r="E143" s="70">
        <f t="shared" si="82"/>
        <v>9440000</v>
      </c>
      <c r="F143" s="70">
        <f t="shared" si="82"/>
        <v>9440000</v>
      </c>
      <c r="G143" s="70">
        <f t="shared" si="82"/>
        <v>3448981.5999999996</v>
      </c>
      <c r="H143" s="149">
        <f t="shared" si="77"/>
        <v>63.88518506348646</v>
      </c>
      <c r="I143" s="149">
        <f t="shared" si="78"/>
        <v>36.535822033898299</v>
      </c>
    </row>
    <row r="144" spans="1:9">
      <c r="A144" s="6" t="s">
        <v>170</v>
      </c>
      <c r="B144" s="65" t="s">
        <v>171</v>
      </c>
      <c r="C144" s="71">
        <f t="shared" ref="C144:G144" si="83">C145</f>
        <v>40676648.019999996</v>
      </c>
      <c r="D144" s="71">
        <f t="shared" si="68"/>
        <v>5398718.962107637</v>
      </c>
      <c r="E144" s="71">
        <f t="shared" si="83"/>
        <v>9440000</v>
      </c>
      <c r="F144" s="71">
        <f t="shared" si="83"/>
        <v>9440000</v>
      </c>
      <c r="G144" s="71">
        <f t="shared" si="83"/>
        <v>3448981.5999999996</v>
      </c>
      <c r="H144" s="150">
        <f t="shared" si="77"/>
        <v>63.88518506348646</v>
      </c>
      <c r="I144" s="150">
        <f t="shared" si="78"/>
        <v>36.535822033898299</v>
      </c>
    </row>
    <row r="145" spans="1:9" s="53" customFormat="1">
      <c r="A145" s="52" t="s">
        <v>35</v>
      </c>
      <c r="B145" s="10" t="s">
        <v>36</v>
      </c>
      <c r="C145" s="72">
        <f t="shared" ref="C145" si="84">C146+C151+C154+C157</f>
        <v>40676648.019999996</v>
      </c>
      <c r="D145" s="72">
        <f t="shared" si="68"/>
        <v>5398718.962107637</v>
      </c>
      <c r="E145" s="72">
        <f t="shared" ref="E145:G145" si="85">E146+E151+E154+E157</f>
        <v>9440000</v>
      </c>
      <c r="F145" s="72">
        <f t="shared" ref="F145" si="86">F146+F151+F154+F157</f>
        <v>9440000</v>
      </c>
      <c r="G145" s="72">
        <f t="shared" si="85"/>
        <v>3448981.5999999996</v>
      </c>
      <c r="H145" s="151">
        <f t="shared" si="77"/>
        <v>63.88518506348646</v>
      </c>
      <c r="I145" s="151">
        <f t="shared" si="78"/>
        <v>36.535822033898299</v>
      </c>
    </row>
    <row r="146" spans="1:9">
      <c r="A146" s="7" t="s">
        <v>4</v>
      </c>
      <c r="B146" s="66" t="s">
        <v>5</v>
      </c>
      <c r="C146" s="73">
        <f t="shared" ref="C146:G146" si="87">C147</f>
        <v>21165832.359999999</v>
      </c>
      <c r="D146" s="73">
        <f t="shared" si="68"/>
        <v>2809188.7132523721</v>
      </c>
      <c r="E146" s="73">
        <f t="shared" si="87"/>
        <v>6570000</v>
      </c>
      <c r="F146" s="73">
        <f t="shared" si="87"/>
        <v>6570000</v>
      </c>
      <c r="G146" s="73">
        <f t="shared" si="87"/>
        <v>2296928.7599999998</v>
      </c>
      <c r="H146" s="152">
        <f t="shared" si="77"/>
        <v>81.764843677614763</v>
      </c>
      <c r="I146" s="152">
        <f t="shared" si="78"/>
        <v>34.96086392694064</v>
      </c>
    </row>
    <row r="147" spans="1:9">
      <c r="A147" s="8" t="s">
        <v>6</v>
      </c>
      <c r="B147" s="66" t="s">
        <v>7</v>
      </c>
      <c r="C147" s="73">
        <f t="shared" ref="C147" si="88">SUM(C148:C150)</f>
        <v>21165832.359999999</v>
      </c>
      <c r="D147" s="73">
        <f t="shared" si="68"/>
        <v>2809188.7132523721</v>
      </c>
      <c r="E147" s="73">
        <f t="shared" ref="E147:G147" si="89">SUM(E148:E150)</f>
        <v>6570000</v>
      </c>
      <c r="F147" s="73">
        <f t="shared" ref="F147" si="90">SUM(F148:F150)</f>
        <v>6570000</v>
      </c>
      <c r="G147" s="73">
        <f t="shared" si="89"/>
        <v>2296928.7599999998</v>
      </c>
      <c r="H147" s="152">
        <f t="shared" si="77"/>
        <v>81.764843677614763</v>
      </c>
      <c r="I147" s="152">
        <f t="shared" si="78"/>
        <v>34.96086392694064</v>
      </c>
    </row>
    <row r="148" spans="1:9">
      <c r="A148" s="9" t="s">
        <v>92</v>
      </c>
      <c r="B148" s="10" t="s">
        <v>93</v>
      </c>
      <c r="C148" s="74">
        <v>1210485.8</v>
      </c>
      <c r="D148" s="74">
        <f t="shared" si="68"/>
        <v>160659.07492202535</v>
      </c>
      <c r="E148" s="74">
        <v>480000</v>
      </c>
      <c r="F148" s="74">
        <v>480000</v>
      </c>
      <c r="G148" s="74">
        <v>148438.84</v>
      </c>
      <c r="H148" s="153">
        <f t="shared" si="77"/>
        <v>92.393685244387001</v>
      </c>
      <c r="I148" s="153">
        <f t="shared" si="78"/>
        <v>30.924758333333337</v>
      </c>
    </row>
    <row r="149" spans="1:9">
      <c r="A149" s="9" t="s">
        <v>54</v>
      </c>
      <c r="B149" s="10" t="s">
        <v>55</v>
      </c>
      <c r="C149" s="74">
        <v>4536010.4000000004</v>
      </c>
      <c r="D149" s="74">
        <f t="shared" si="68"/>
        <v>602032.03928595129</v>
      </c>
      <c r="E149" s="74">
        <v>1920000</v>
      </c>
      <c r="F149" s="74">
        <v>1920000</v>
      </c>
      <c r="G149" s="74">
        <v>700691.13</v>
      </c>
      <c r="H149" s="153">
        <f t="shared" si="77"/>
        <v>116.38768109934227</v>
      </c>
      <c r="I149" s="153">
        <f t="shared" si="78"/>
        <v>36.494329687499999</v>
      </c>
    </row>
    <row r="150" spans="1:9">
      <c r="A150" s="9" t="s">
        <v>96</v>
      </c>
      <c r="B150" s="10" t="s">
        <v>97</v>
      </c>
      <c r="C150" s="74">
        <v>15419336.16</v>
      </c>
      <c r="D150" s="74">
        <f t="shared" si="68"/>
        <v>2046497.5990443956</v>
      </c>
      <c r="E150" s="74">
        <v>4170000</v>
      </c>
      <c r="F150" s="74">
        <v>4170000</v>
      </c>
      <c r="G150" s="74">
        <v>1447798.79</v>
      </c>
      <c r="H150" s="153">
        <f t="shared" si="77"/>
        <v>70.745198561485935</v>
      </c>
      <c r="I150" s="153">
        <f t="shared" si="78"/>
        <v>34.719395443645084</v>
      </c>
    </row>
    <row r="151" spans="1:9">
      <c r="A151" s="7" t="s">
        <v>14</v>
      </c>
      <c r="B151" s="66" t="s">
        <v>15</v>
      </c>
      <c r="C151" s="73">
        <f t="shared" ref="C151:G152" si="91">C152</f>
        <v>167966.43</v>
      </c>
      <c r="D151" s="73">
        <f t="shared" si="68"/>
        <v>22292.976308978697</v>
      </c>
      <c r="E151" s="73">
        <f t="shared" si="91"/>
        <v>60000</v>
      </c>
      <c r="F151" s="73">
        <f t="shared" si="91"/>
        <v>60000</v>
      </c>
      <c r="G151" s="73">
        <f t="shared" si="91"/>
        <v>12072.82</v>
      </c>
      <c r="H151" s="152">
        <f t="shared" si="77"/>
        <v>54.155263221347262</v>
      </c>
      <c r="I151" s="152">
        <f t="shared" si="78"/>
        <v>20.121366666666667</v>
      </c>
    </row>
    <row r="152" spans="1:9">
      <c r="A152" s="8" t="s">
        <v>174</v>
      </c>
      <c r="B152" s="66" t="s">
        <v>175</v>
      </c>
      <c r="C152" s="73">
        <f t="shared" si="91"/>
        <v>167966.43</v>
      </c>
      <c r="D152" s="73">
        <f t="shared" si="68"/>
        <v>22292.976308978697</v>
      </c>
      <c r="E152" s="73">
        <f t="shared" si="91"/>
        <v>60000</v>
      </c>
      <c r="F152" s="73">
        <f t="shared" si="91"/>
        <v>60000</v>
      </c>
      <c r="G152" s="73">
        <f t="shared" si="91"/>
        <v>12072.82</v>
      </c>
      <c r="H152" s="152">
        <f t="shared" si="77"/>
        <v>54.155263221347262</v>
      </c>
      <c r="I152" s="152">
        <f t="shared" si="78"/>
        <v>20.121366666666667</v>
      </c>
    </row>
    <row r="153" spans="1:9" ht="22.5">
      <c r="A153" s="9" t="s">
        <v>176</v>
      </c>
      <c r="B153" s="10" t="s">
        <v>177</v>
      </c>
      <c r="C153" s="74">
        <v>167966.43</v>
      </c>
      <c r="D153" s="74">
        <f t="shared" si="68"/>
        <v>22292.976308978697</v>
      </c>
      <c r="E153" s="74">
        <v>60000</v>
      </c>
      <c r="F153" s="74">
        <v>60000</v>
      </c>
      <c r="G153" s="74">
        <v>12072.82</v>
      </c>
      <c r="H153" s="153">
        <f t="shared" si="77"/>
        <v>54.155263221347262</v>
      </c>
      <c r="I153" s="153">
        <f t="shared" si="78"/>
        <v>20.121366666666667</v>
      </c>
    </row>
    <row r="154" spans="1:9">
      <c r="A154" s="7" t="s">
        <v>37</v>
      </c>
      <c r="B154" s="66" t="s">
        <v>137</v>
      </c>
      <c r="C154" s="73">
        <f t="shared" ref="C154:G155" si="92">C155</f>
        <v>4161741.85</v>
      </c>
      <c r="D154" s="73">
        <f t="shared" si="68"/>
        <v>552358.06622868136</v>
      </c>
      <c r="E154" s="73">
        <f t="shared" si="92"/>
        <v>245000</v>
      </c>
      <c r="F154" s="73">
        <f t="shared" si="92"/>
        <v>245000</v>
      </c>
      <c r="G154" s="73">
        <f t="shared" si="92"/>
        <v>234139.94</v>
      </c>
      <c r="H154" s="152">
        <f t="shared" si="77"/>
        <v>42.389159191361188</v>
      </c>
      <c r="I154" s="152">
        <f t="shared" si="78"/>
        <v>95.567322448979596</v>
      </c>
    </row>
    <row r="155" spans="1:9">
      <c r="A155" s="8" t="s">
        <v>138</v>
      </c>
      <c r="B155" s="66" t="s">
        <v>139</v>
      </c>
      <c r="C155" s="73">
        <f t="shared" si="92"/>
        <v>4161741.85</v>
      </c>
      <c r="D155" s="73">
        <f t="shared" si="68"/>
        <v>552358.06622868136</v>
      </c>
      <c r="E155" s="73">
        <f t="shared" si="92"/>
        <v>245000</v>
      </c>
      <c r="F155" s="73">
        <f t="shared" si="92"/>
        <v>245000</v>
      </c>
      <c r="G155" s="73">
        <f t="shared" si="92"/>
        <v>234139.94</v>
      </c>
      <c r="H155" s="152">
        <f t="shared" si="77"/>
        <v>42.389159191361188</v>
      </c>
      <c r="I155" s="152">
        <f t="shared" si="78"/>
        <v>95.567322448979596</v>
      </c>
    </row>
    <row r="156" spans="1:9">
      <c r="A156" s="9" t="s">
        <v>140</v>
      </c>
      <c r="B156" s="10" t="s">
        <v>141</v>
      </c>
      <c r="C156" s="74">
        <v>4161741.85</v>
      </c>
      <c r="D156" s="74">
        <f t="shared" si="68"/>
        <v>552358.06622868136</v>
      </c>
      <c r="E156" s="74">
        <v>245000</v>
      </c>
      <c r="F156" s="74">
        <v>245000</v>
      </c>
      <c r="G156" s="74">
        <v>234139.94</v>
      </c>
      <c r="H156" s="153">
        <f t="shared" si="77"/>
        <v>42.389159191361188</v>
      </c>
      <c r="I156" s="153">
        <f t="shared" si="78"/>
        <v>95.567322448979596</v>
      </c>
    </row>
    <row r="157" spans="1:9">
      <c r="A157" s="7" t="s">
        <v>102</v>
      </c>
      <c r="B157" s="66" t="s">
        <v>103</v>
      </c>
      <c r="C157" s="73">
        <f t="shared" ref="C157" si="93">C158+C161</f>
        <v>15181107.379999999</v>
      </c>
      <c r="D157" s="73">
        <f t="shared" si="68"/>
        <v>2014879.2063176055</v>
      </c>
      <c r="E157" s="73">
        <f t="shared" ref="E157:G157" si="94">E158+E161</f>
        <v>2565000</v>
      </c>
      <c r="F157" s="73">
        <f t="shared" ref="F157" si="95">F158+F161</f>
        <v>2565000</v>
      </c>
      <c r="G157" s="73">
        <f t="shared" si="94"/>
        <v>905840.08000000007</v>
      </c>
      <c r="H157" s="152">
        <f t="shared" si="77"/>
        <v>44.957537760068206</v>
      </c>
      <c r="I157" s="152">
        <f t="shared" si="78"/>
        <v>35.315402729044834</v>
      </c>
    </row>
    <row r="158" spans="1:9">
      <c r="A158" s="8" t="s">
        <v>104</v>
      </c>
      <c r="B158" s="66" t="s">
        <v>105</v>
      </c>
      <c r="C158" s="73">
        <f t="shared" ref="C158" si="96">C159</f>
        <v>10865386.59</v>
      </c>
      <c r="D158" s="73">
        <f t="shared" si="68"/>
        <v>1442084.622735417</v>
      </c>
      <c r="E158" s="73">
        <f>E159+E160</f>
        <v>1715000</v>
      </c>
      <c r="F158" s="73">
        <f>F159+F160</f>
        <v>1715000</v>
      </c>
      <c r="G158" s="73">
        <f>G159+G160</f>
        <v>839478.68</v>
      </c>
      <c r="H158" s="152">
        <f t="shared" si="77"/>
        <v>58.212858438753457</v>
      </c>
      <c r="I158" s="152">
        <f t="shared" si="78"/>
        <v>48.949194169096209</v>
      </c>
    </row>
    <row r="159" spans="1:9">
      <c r="A159" s="9" t="s">
        <v>106</v>
      </c>
      <c r="B159" s="10" t="s">
        <v>107</v>
      </c>
      <c r="C159" s="74">
        <v>10865386.59</v>
      </c>
      <c r="D159" s="74">
        <f t="shared" si="68"/>
        <v>1442084.622735417</v>
      </c>
      <c r="E159" s="74">
        <v>1650000</v>
      </c>
      <c r="F159" s="74">
        <v>1650000</v>
      </c>
      <c r="G159" s="74">
        <v>839478.68</v>
      </c>
      <c r="H159" s="153">
        <f t="shared" si="77"/>
        <v>58.212858438753457</v>
      </c>
      <c r="I159" s="153">
        <f t="shared" si="78"/>
        <v>50.877495757575765</v>
      </c>
    </row>
    <row r="160" spans="1:9">
      <c r="A160" s="9">
        <v>4227</v>
      </c>
      <c r="B160" s="10" t="s">
        <v>145</v>
      </c>
      <c r="C160" s="74">
        <v>0</v>
      </c>
      <c r="D160" s="74">
        <v>0</v>
      </c>
      <c r="E160" s="74">
        <v>65000</v>
      </c>
      <c r="F160" s="74">
        <v>65000</v>
      </c>
      <c r="G160" s="74">
        <v>0</v>
      </c>
      <c r="H160" s="153">
        <f t="shared" ref="H160" si="97">IFERROR(G160/D160,0)*100</f>
        <v>0</v>
      </c>
      <c r="I160" s="153">
        <f t="shared" si="78"/>
        <v>0</v>
      </c>
    </row>
    <row r="161" spans="1:9">
      <c r="A161" s="8" t="s">
        <v>110</v>
      </c>
      <c r="B161" s="66" t="s">
        <v>111</v>
      </c>
      <c r="C161" s="73">
        <f t="shared" ref="C161:G161" si="98">C162</f>
        <v>4315720.79</v>
      </c>
      <c r="D161" s="73">
        <f t="shared" ref="D161:D192" si="99">C161/$D$2</f>
        <v>572794.58358218858</v>
      </c>
      <c r="E161" s="73">
        <f t="shared" si="98"/>
        <v>850000</v>
      </c>
      <c r="F161" s="73">
        <f t="shared" si="98"/>
        <v>850000</v>
      </c>
      <c r="G161" s="73">
        <f t="shared" si="98"/>
        <v>66361.399999999994</v>
      </c>
      <c r="H161" s="152">
        <f t="shared" ref="H161:H192" si="100">IFERROR(G161/D161,0)*100</f>
        <v>11.585549497515107</v>
      </c>
      <c r="I161" s="152">
        <f t="shared" si="78"/>
        <v>7.8072235294117638</v>
      </c>
    </row>
    <row r="162" spans="1:9">
      <c r="A162" s="9" t="s">
        <v>112</v>
      </c>
      <c r="B162" s="10" t="s">
        <v>113</v>
      </c>
      <c r="C162" s="74">
        <v>4315720.79</v>
      </c>
      <c r="D162" s="74">
        <f t="shared" si="99"/>
        <v>572794.58358218858</v>
      </c>
      <c r="E162" s="74">
        <v>850000</v>
      </c>
      <c r="F162" s="74">
        <v>850000</v>
      </c>
      <c r="G162" s="74">
        <v>66361.399999999994</v>
      </c>
      <c r="H162" s="153">
        <f t="shared" si="100"/>
        <v>11.585549497515107</v>
      </c>
      <c r="I162" s="153">
        <f t="shared" si="78"/>
        <v>7.8072235294117638</v>
      </c>
    </row>
    <row r="163" spans="1:9">
      <c r="A163" s="5" t="s">
        <v>233</v>
      </c>
      <c r="B163" s="64" t="s">
        <v>234</v>
      </c>
      <c r="C163" s="70">
        <f t="shared" ref="C163" si="101">C164+C189</f>
        <v>6046846.1100000003</v>
      </c>
      <c r="D163" s="70">
        <f t="shared" si="99"/>
        <v>802554.39777025685</v>
      </c>
      <c r="E163" s="70">
        <f t="shared" ref="E163:G163" si="102">E164+E189</f>
        <v>1127500</v>
      </c>
      <c r="F163" s="70">
        <f t="shared" ref="F163" si="103">F164+F189</f>
        <v>1127500</v>
      </c>
      <c r="G163" s="70">
        <f t="shared" si="102"/>
        <v>29997.62</v>
      </c>
      <c r="H163" s="149">
        <f t="shared" si="100"/>
        <v>3.7377678177756697</v>
      </c>
      <c r="I163" s="149">
        <f t="shared" si="78"/>
        <v>2.6605427937915742</v>
      </c>
    </row>
    <row r="164" spans="1:9">
      <c r="A164" s="6" t="s">
        <v>69</v>
      </c>
      <c r="B164" s="65" t="s">
        <v>70</v>
      </c>
      <c r="C164" s="71">
        <f>C165</f>
        <v>907026.94000000006</v>
      </c>
      <c r="D164" s="71">
        <f t="shared" si="99"/>
        <v>120383.16278452452</v>
      </c>
      <c r="E164" s="71">
        <f>E165</f>
        <v>193800</v>
      </c>
      <c r="F164" s="71">
        <f>F165</f>
        <v>193800</v>
      </c>
      <c r="G164" s="71">
        <f>G165</f>
        <v>4499.6400000000003</v>
      </c>
      <c r="H164" s="150">
        <f t="shared" si="100"/>
        <v>3.7377652288916581</v>
      </c>
      <c r="I164" s="150">
        <f t="shared" si="78"/>
        <v>2.3217956656346748</v>
      </c>
    </row>
    <row r="165" spans="1:9" s="53" customFormat="1">
      <c r="A165" s="52" t="s">
        <v>35</v>
      </c>
      <c r="B165" s="10" t="s">
        <v>36</v>
      </c>
      <c r="C165" s="72">
        <f>C166+C171+C181+C184</f>
        <v>907026.94000000006</v>
      </c>
      <c r="D165" s="72">
        <f t="shared" si="99"/>
        <v>120383.16278452452</v>
      </c>
      <c r="E165" s="72">
        <f>E166+E171+E181+E184</f>
        <v>193800</v>
      </c>
      <c r="F165" s="72">
        <f>F166+F171+F181+F184</f>
        <v>193800</v>
      </c>
      <c r="G165" s="72">
        <f>G166+G171+G181+G184</f>
        <v>4499.6400000000003</v>
      </c>
      <c r="H165" s="151">
        <f t="shared" si="100"/>
        <v>3.7377652288916581</v>
      </c>
      <c r="I165" s="151">
        <f t="shared" si="78"/>
        <v>2.3217956656346748</v>
      </c>
    </row>
    <row r="166" spans="1:9">
      <c r="A166" s="7" t="s">
        <v>40</v>
      </c>
      <c r="B166" s="66" t="s">
        <v>41</v>
      </c>
      <c r="C166" s="73">
        <f t="shared" ref="C166" si="104">C167+C169</f>
        <v>83991.3</v>
      </c>
      <c r="D166" s="73">
        <f t="shared" si="99"/>
        <v>11147.561218395382</v>
      </c>
      <c r="E166" s="73">
        <f t="shared" ref="E166:G166" si="105">E167+E169</f>
        <v>6600</v>
      </c>
      <c r="F166" s="73">
        <f t="shared" ref="F166" si="106">F167+F169</f>
        <v>6600</v>
      </c>
      <c r="G166" s="73">
        <f t="shared" si="105"/>
        <v>4499.6400000000003</v>
      </c>
      <c r="H166" s="152">
        <f t="shared" si="100"/>
        <v>40.364344378524919</v>
      </c>
      <c r="I166" s="152">
        <f t="shared" si="78"/>
        <v>68.176363636363646</v>
      </c>
    </row>
    <row r="167" spans="1:9">
      <c r="A167" s="8" t="s">
        <v>42</v>
      </c>
      <c r="B167" s="66" t="s">
        <v>43</v>
      </c>
      <c r="C167" s="73">
        <f t="shared" ref="C167:G167" si="107">C168</f>
        <v>72095.53</v>
      </c>
      <c r="D167" s="73">
        <f t="shared" si="99"/>
        <v>9568.7212157409249</v>
      </c>
      <c r="E167" s="73">
        <f t="shared" si="107"/>
        <v>5600</v>
      </c>
      <c r="F167" s="73">
        <f t="shared" si="107"/>
        <v>5600</v>
      </c>
      <c r="G167" s="73">
        <f t="shared" si="107"/>
        <v>3872.5</v>
      </c>
      <c r="H167" s="152">
        <f t="shared" si="100"/>
        <v>40.470402603323677</v>
      </c>
      <c r="I167" s="152">
        <f t="shared" si="78"/>
        <v>69.151785714285722</v>
      </c>
    </row>
    <row r="168" spans="1:9">
      <c r="A168" s="9" t="s">
        <v>44</v>
      </c>
      <c r="B168" s="10" t="s">
        <v>45</v>
      </c>
      <c r="C168" s="74">
        <v>72095.53</v>
      </c>
      <c r="D168" s="74">
        <f t="shared" si="99"/>
        <v>9568.7212157409249</v>
      </c>
      <c r="E168" s="74">
        <v>5600</v>
      </c>
      <c r="F168" s="74">
        <v>5600</v>
      </c>
      <c r="G168" s="74">
        <v>3872.5</v>
      </c>
      <c r="H168" s="153">
        <f t="shared" si="100"/>
        <v>40.470402603323677</v>
      </c>
      <c r="I168" s="153">
        <f t="shared" si="78"/>
        <v>69.151785714285722</v>
      </c>
    </row>
    <row r="169" spans="1:9">
      <c r="A169" s="8" t="s">
        <v>76</v>
      </c>
      <c r="B169" s="66" t="s">
        <v>77</v>
      </c>
      <c r="C169" s="73">
        <f t="shared" ref="C169:G169" si="108">C170</f>
        <v>11895.77</v>
      </c>
      <c r="D169" s="73">
        <f t="shared" si="99"/>
        <v>1578.8400026544562</v>
      </c>
      <c r="E169" s="73">
        <f t="shared" si="108"/>
        <v>1000</v>
      </c>
      <c r="F169" s="73">
        <f t="shared" si="108"/>
        <v>1000</v>
      </c>
      <c r="G169" s="73">
        <f t="shared" si="108"/>
        <v>627.14</v>
      </c>
      <c r="H169" s="152">
        <f t="shared" si="100"/>
        <v>39.721567666489854</v>
      </c>
      <c r="I169" s="152">
        <f t="shared" si="78"/>
        <v>62.714000000000006</v>
      </c>
    </row>
    <row r="170" spans="1:9">
      <c r="A170" s="9" t="s">
        <v>78</v>
      </c>
      <c r="B170" s="10" t="s">
        <v>79</v>
      </c>
      <c r="C170" s="74">
        <v>11895.77</v>
      </c>
      <c r="D170" s="74">
        <f t="shared" si="99"/>
        <v>1578.8400026544562</v>
      </c>
      <c r="E170" s="74">
        <v>1000</v>
      </c>
      <c r="F170" s="74">
        <v>1000</v>
      </c>
      <c r="G170" s="74">
        <v>627.14</v>
      </c>
      <c r="H170" s="153">
        <f t="shared" si="100"/>
        <v>39.721567666489854</v>
      </c>
      <c r="I170" s="153">
        <f t="shared" si="78"/>
        <v>62.714000000000006</v>
      </c>
    </row>
    <row r="171" spans="1:9">
      <c r="A171" s="7" t="s">
        <v>4</v>
      </c>
      <c r="B171" s="66" t="s">
        <v>5</v>
      </c>
      <c r="C171" s="73">
        <f t="shared" ref="C171" si="109">C172+C176</f>
        <v>12156.27</v>
      </c>
      <c r="D171" s="73">
        <f t="shared" si="99"/>
        <v>1613.4142942464662</v>
      </c>
      <c r="E171" s="73">
        <f>E172+E176</f>
        <v>81200</v>
      </c>
      <c r="F171" s="73">
        <f>F172+F176</f>
        <v>81200</v>
      </c>
      <c r="G171" s="73">
        <f t="shared" ref="G171" si="110">G172+G176</f>
        <v>0</v>
      </c>
      <c r="H171" s="152">
        <f t="shared" si="100"/>
        <v>0</v>
      </c>
      <c r="I171" s="152">
        <f t="shared" si="78"/>
        <v>0</v>
      </c>
    </row>
    <row r="172" spans="1:9">
      <c r="A172" s="8" t="s">
        <v>59</v>
      </c>
      <c r="B172" s="66" t="s">
        <v>60</v>
      </c>
      <c r="C172" s="73">
        <f t="shared" ref="C172" si="111">SUM(C173:C175)</f>
        <v>0</v>
      </c>
      <c r="D172" s="73">
        <f t="shared" si="99"/>
        <v>0</v>
      </c>
      <c r="E172" s="73">
        <f>SUM(E173:E175)</f>
        <v>31600</v>
      </c>
      <c r="F172" s="73">
        <f>SUM(F173:F175)</f>
        <v>31600</v>
      </c>
      <c r="G172" s="73">
        <f t="shared" ref="G172" si="112">SUM(G173:G175)</f>
        <v>0</v>
      </c>
      <c r="H172" s="152">
        <f t="shared" si="100"/>
        <v>0</v>
      </c>
      <c r="I172" s="152">
        <f t="shared" si="78"/>
        <v>0</v>
      </c>
    </row>
    <row r="173" spans="1:9">
      <c r="A173" s="9" t="s">
        <v>61</v>
      </c>
      <c r="B173" s="10" t="s">
        <v>62</v>
      </c>
      <c r="C173" s="74">
        <v>0</v>
      </c>
      <c r="D173" s="74">
        <f t="shared" si="99"/>
        <v>0</v>
      </c>
      <c r="E173" s="74">
        <v>1600</v>
      </c>
      <c r="F173" s="74">
        <v>1600</v>
      </c>
      <c r="G173" s="74">
        <v>0</v>
      </c>
      <c r="H173" s="153">
        <f t="shared" si="100"/>
        <v>0</v>
      </c>
      <c r="I173" s="153">
        <f t="shared" si="78"/>
        <v>0</v>
      </c>
    </row>
    <row r="174" spans="1:9">
      <c r="A174" s="9" t="s">
        <v>80</v>
      </c>
      <c r="B174" s="10" t="s">
        <v>81</v>
      </c>
      <c r="C174" s="74">
        <v>0</v>
      </c>
      <c r="D174" s="74">
        <f t="shared" si="99"/>
        <v>0</v>
      </c>
      <c r="E174" s="74">
        <v>0</v>
      </c>
      <c r="F174" s="74">
        <v>0</v>
      </c>
      <c r="G174" s="74">
        <v>0</v>
      </c>
      <c r="H174" s="153">
        <f t="shared" si="100"/>
        <v>0</v>
      </c>
      <c r="I174" s="153">
        <f t="shared" si="78"/>
        <v>0</v>
      </c>
    </row>
    <row r="175" spans="1:9">
      <c r="A175" s="9" t="s">
        <v>63</v>
      </c>
      <c r="B175" s="10" t="s">
        <v>64</v>
      </c>
      <c r="C175" s="74">
        <v>0</v>
      </c>
      <c r="D175" s="74">
        <f t="shared" si="99"/>
        <v>0</v>
      </c>
      <c r="E175" s="74">
        <v>30000</v>
      </c>
      <c r="F175" s="74">
        <v>30000</v>
      </c>
      <c r="G175" s="74">
        <v>0</v>
      </c>
      <c r="H175" s="153">
        <f t="shared" si="100"/>
        <v>0</v>
      </c>
      <c r="I175" s="153">
        <f t="shared" si="78"/>
        <v>0</v>
      </c>
    </row>
    <row r="176" spans="1:9">
      <c r="A176" s="8" t="s">
        <v>6</v>
      </c>
      <c r="B176" s="66" t="s">
        <v>7</v>
      </c>
      <c r="C176" s="73">
        <f t="shared" ref="C176" si="113">SUM(C177:C180)</f>
        <v>12156.27</v>
      </c>
      <c r="D176" s="73">
        <f t="shared" si="99"/>
        <v>1613.4142942464662</v>
      </c>
      <c r="E176" s="73">
        <f>SUM(E177:E180)</f>
        <v>49600</v>
      </c>
      <c r="F176" s="73">
        <f>SUM(F177:F180)</f>
        <v>49600</v>
      </c>
      <c r="G176" s="73">
        <f t="shared" ref="G176" si="114">SUM(G177:G180)</f>
        <v>0</v>
      </c>
      <c r="H176" s="152">
        <f t="shared" si="100"/>
        <v>0</v>
      </c>
      <c r="I176" s="152">
        <f t="shared" si="78"/>
        <v>0</v>
      </c>
    </row>
    <row r="177" spans="1:9">
      <c r="A177" s="9" t="s">
        <v>28</v>
      </c>
      <c r="B177" s="10" t="s">
        <v>29</v>
      </c>
      <c r="C177" s="74">
        <v>0</v>
      </c>
      <c r="D177" s="74">
        <f t="shared" si="99"/>
        <v>0</v>
      </c>
      <c r="E177" s="74">
        <v>6000</v>
      </c>
      <c r="F177" s="74">
        <v>6000</v>
      </c>
      <c r="G177" s="74">
        <v>0</v>
      </c>
      <c r="H177" s="153">
        <f t="shared" si="100"/>
        <v>0</v>
      </c>
      <c r="I177" s="153">
        <f t="shared" si="78"/>
        <v>0</v>
      </c>
    </row>
    <row r="178" spans="1:9">
      <c r="A178" s="9" t="s">
        <v>54</v>
      </c>
      <c r="B178" s="10" t="s">
        <v>55</v>
      </c>
      <c r="C178" s="74">
        <v>0</v>
      </c>
      <c r="D178" s="74">
        <f t="shared" si="99"/>
        <v>0</v>
      </c>
      <c r="E178" s="74">
        <v>2600</v>
      </c>
      <c r="F178" s="74">
        <v>2600</v>
      </c>
      <c r="G178" s="74">
        <v>0</v>
      </c>
      <c r="H178" s="153">
        <f t="shared" si="100"/>
        <v>0</v>
      </c>
      <c r="I178" s="153">
        <f t="shared" si="78"/>
        <v>0</v>
      </c>
    </row>
    <row r="179" spans="1:9">
      <c r="A179" s="9" t="s">
        <v>8</v>
      </c>
      <c r="B179" s="10" t="s">
        <v>9</v>
      </c>
      <c r="C179" s="74">
        <v>12156.27</v>
      </c>
      <c r="D179" s="74">
        <f t="shared" si="99"/>
        <v>1613.4142942464662</v>
      </c>
      <c r="E179" s="74">
        <v>13000</v>
      </c>
      <c r="F179" s="74">
        <v>13000</v>
      </c>
      <c r="G179" s="74">
        <v>0</v>
      </c>
      <c r="H179" s="153">
        <f t="shared" si="100"/>
        <v>0</v>
      </c>
      <c r="I179" s="153">
        <f t="shared" si="78"/>
        <v>0</v>
      </c>
    </row>
    <row r="180" spans="1:9">
      <c r="A180" s="9" t="s">
        <v>96</v>
      </c>
      <c r="B180" s="10" t="s">
        <v>97</v>
      </c>
      <c r="C180" s="74">
        <v>0</v>
      </c>
      <c r="D180" s="74">
        <f t="shared" si="99"/>
        <v>0</v>
      </c>
      <c r="E180" s="74">
        <v>28000</v>
      </c>
      <c r="F180" s="74">
        <v>28000</v>
      </c>
      <c r="G180" s="74">
        <v>0</v>
      </c>
      <c r="H180" s="153">
        <f t="shared" si="100"/>
        <v>0</v>
      </c>
      <c r="I180" s="153">
        <f t="shared" si="78"/>
        <v>0</v>
      </c>
    </row>
    <row r="181" spans="1:9">
      <c r="A181" s="7" t="s">
        <v>37</v>
      </c>
      <c r="B181" s="66" t="s">
        <v>137</v>
      </c>
      <c r="C181" s="73">
        <f t="shared" ref="C181:G182" si="115">C182</f>
        <v>729843.75</v>
      </c>
      <c r="D181" s="73">
        <f t="shared" si="99"/>
        <v>96866.91220386223</v>
      </c>
      <c r="E181" s="73">
        <f t="shared" si="115"/>
        <v>0</v>
      </c>
      <c r="F181" s="73">
        <f t="shared" si="115"/>
        <v>0</v>
      </c>
      <c r="G181" s="73">
        <f t="shared" si="115"/>
        <v>0</v>
      </c>
      <c r="H181" s="152">
        <f t="shared" si="100"/>
        <v>0</v>
      </c>
      <c r="I181" s="152">
        <f t="shared" si="78"/>
        <v>0</v>
      </c>
    </row>
    <row r="182" spans="1:9">
      <c r="A182" s="8" t="s">
        <v>138</v>
      </c>
      <c r="B182" s="66" t="s">
        <v>139</v>
      </c>
      <c r="C182" s="73">
        <f t="shared" si="115"/>
        <v>729843.75</v>
      </c>
      <c r="D182" s="73">
        <f t="shared" si="99"/>
        <v>96866.91220386223</v>
      </c>
      <c r="E182" s="73">
        <f t="shared" si="115"/>
        <v>0</v>
      </c>
      <c r="F182" s="73">
        <f t="shared" si="115"/>
        <v>0</v>
      </c>
      <c r="G182" s="73">
        <f t="shared" si="115"/>
        <v>0</v>
      </c>
      <c r="H182" s="152">
        <f t="shared" si="100"/>
        <v>0</v>
      </c>
      <c r="I182" s="152">
        <f t="shared" si="78"/>
        <v>0</v>
      </c>
    </row>
    <row r="183" spans="1:9">
      <c r="A183" s="9" t="s">
        <v>140</v>
      </c>
      <c r="B183" s="10" t="s">
        <v>141</v>
      </c>
      <c r="C183" s="74">
        <v>729843.75</v>
      </c>
      <c r="D183" s="74">
        <f t="shared" si="99"/>
        <v>96866.91220386223</v>
      </c>
      <c r="E183" s="74">
        <v>0</v>
      </c>
      <c r="F183" s="74">
        <v>0</v>
      </c>
      <c r="G183" s="74">
        <v>0</v>
      </c>
      <c r="H183" s="153">
        <f t="shared" si="100"/>
        <v>0</v>
      </c>
      <c r="I183" s="153">
        <f t="shared" si="78"/>
        <v>0</v>
      </c>
    </row>
    <row r="184" spans="1:9">
      <c r="A184" s="7" t="s">
        <v>102</v>
      </c>
      <c r="B184" s="66" t="s">
        <v>103</v>
      </c>
      <c r="C184" s="73">
        <f t="shared" ref="C184" si="116">C185+C187</f>
        <v>81035.62</v>
      </c>
      <c r="D184" s="73">
        <f t="shared" si="99"/>
        <v>10755.275068020439</v>
      </c>
      <c r="E184" s="73">
        <f t="shared" ref="E184:G184" si="117">E185+E187</f>
        <v>106000</v>
      </c>
      <c r="F184" s="73">
        <f t="shared" ref="F184" si="118">F185+F187</f>
        <v>106000</v>
      </c>
      <c r="G184" s="73">
        <f t="shared" si="117"/>
        <v>0</v>
      </c>
      <c r="H184" s="152">
        <f t="shared" si="100"/>
        <v>0</v>
      </c>
      <c r="I184" s="152">
        <f t="shared" si="78"/>
        <v>0</v>
      </c>
    </row>
    <row r="185" spans="1:9">
      <c r="A185" s="8" t="s">
        <v>104</v>
      </c>
      <c r="B185" s="66" t="s">
        <v>105</v>
      </c>
      <c r="C185" s="73">
        <f t="shared" ref="C185:G185" si="119">C186</f>
        <v>0</v>
      </c>
      <c r="D185" s="73">
        <f t="shared" si="99"/>
        <v>0</v>
      </c>
      <c r="E185" s="73">
        <f t="shared" si="119"/>
        <v>86000</v>
      </c>
      <c r="F185" s="73">
        <f t="shared" si="119"/>
        <v>86000</v>
      </c>
      <c r="G185" s="73">
        <f t="shared" si="119"/>
        <v>0</v>
      </c>
      <c r="H185" s="152">
        <f t="shared" si="100"/>
        <v>0</v>
      </c>
      <c r="I185" s="152">
        <f t="shared" si="78"/>
        <v>0</v>
      </c>
    </row>
    <row r="186" spans="1:9">
      <c r="A186" s="9" t="s">
        <v>106</v>
      </c>
      <c r="B186" s="10" t="s">
        <v>107</v>
      </c>
      <c r="C186" s="74"/>
      <c r="D186" s="74">
        <f t="shared" si="99"/>
        <v>0</v>
      </c>
      <c r="E186" s="74">
        <v>86000</v>
      </c>
      <c r="F186" s="74">
        <v>86000</v>
      </c>
      <c r="G186" s="74">
        <v>0</v>
      </c>
      <c r="H186" s="153">
        <f t="shared" si="100"/>
        <v>0</v>
      </c>
      <c r="I186" s="153">
        <f t="shared" si="78"/>
        <v>0</v>
      </c>
    </row>
    <row r="187" spans="1:9">
      <c r="A187" s="8" t="s">
        <v>110</v>
      </c>
      <c r="B187" s="66" t="s">
        <v>111</v>
      </c>
      <c r="C187" s="73">
        <f t="shared" ref="C187:G187" si="120">C188</f>
        <v>81035.62</v>
      </c>
      <c r="D187" s="73">
        <f t="shared" si="99"/>
        <v>10755.275068020439</v>
      </c>
      <c r="E187" s="73">
        <f t="shared" si="120"/>
        <v>20000</v>
      </c>
      <c r="F187" s="73">
        <f t="shared" si="120"/>
        <v>20000</v>
      </c>
      <c r="G187" s="73">
        <f t="shared" si="120"/>
        <v>0</v>
      </c>
      <c r="H187" s="152">
        <f t="shared" si="100"/>
        <v>0</v>
      </c>
      <c r="I187" s="152">
        <f t="shared" si="78"/>
        <v>0</v>
      </c>
    </row>
    <row r="188" spans="1:9">
      <c r="A188" s="9" t="s">
        <v>112</v>
      </c>
      <c r="B188" s="10" t="s">
        <v>113</v>
      </c>
      <c r="C188" s="74">
        <v>81035.62</v>
      </c>
      <c r="D188" s="74">
        <f t="shared" si="99"/>
        <v>10755.275068020439</v>
      </c>
      <c r="E188" s="74">
        <v>20000</v>
      </c>
      <c r="F188" s="74">
        <v>20000</v>
      </c>
      <c r="G188" s="74">
        <v>0</v>
      </c>
      <c r="H188" s="153">
        <f t="shared" si="100"/>
        <v>0</v>
      </c>
      <c r="I188" s="153">
        <f t="shared" si="78"/>
        <v>0</v>
      </c>
    </row>
    <row r="189" spans="1:9">
      <c r="A189" s="6" t="s">
        <v>114</v>
      </c>
      <c r="B189" s="65" t="s">
        <v>115</v>
      </c>
      <c r="C189" s="71">
        <f>C190</f>
        <v>5139819.17</v>
      </c>
      <c r="D189" s="71">
        <f t="shared" si="99"/>
        <v>682171.23498573224</v>
      </c>
      <c r="E189" s="71">
        <f>E190</f>
        <v>933700</v>
      </c>
      <c r="F189" s="71">
        <f>F190</f>
        <v>933700</v>
      </c>
      <c r="G189" s="71">
        <f>G190</f>
        <v>25497.98</v>
      </c>
      <c r="H189" s="150">
        <f t="shared" si="100"/>
        <v>3.7377682746375687</v>
      </c>
      <c r="I189" s="150">
        <f t="shared" si="78"/>
        <v>2.7308535932312306</v>
      </c>
    </row>
    <row r="190" spans="1:9" s="53" customFormat="1">
      <c r="A190" s="52" t="s">
        <v>35</v>
      </c>
      <c r="B190" s="10" t="s">
        <v>36</v>
      </c>
      <c r="C190" s="72">
        <f>C191+C196+C206+C209</f>
        <v>5139819.17</v>
      </c>
      <c r="D190" s="72">
        <f t="shared" si="99"/>
        <v>682171.23498573224</v>
      </c>
      <c r="E190" s="72">
        <f>E191+E196+E206+E209</f>
        <v>933700</v>
      </c>
      <c r="F190" s="72">
        <f>F191+F196+F206+F209</f>
        <v>933700</v>
      </c>
      <c r="G190" s="72">
        <f>G191+G196+G206+G209</f>
        <v>25497.98</v>
      </c>
      <c r="H190" s="151">
        <f t="shared" si="100"/>
        <v>3.7377682746375687</v>
      </c>
      <c r="I190" s="151">
        <f t="shared" si="78"/>
        <v>2.7308535932312306</v>
      </c>
    </row>
    <row r="191" spans="1:9">
      <c r="A191" s="7" t="s">
        <v>40</v>
      </c>
      <c r="B191" s="66" t="s">
        <v>41</v>
      </c>
      <c r="C191" s="73">
        <f>C192+C194</f>
        <v>475950.63</v>
      </c>
      <c r="D191" s="73">
        <f t="shared" si="99"/>
        <v>63169.504280310568</v>
      </c>
      <c r="E191" s="73">
        <f>E192+E194</f>
        <v>30800</v>
      </c>
      <c r="F191" s="73">
        <f>F192+F194</f>
        <v>30800</v>
      </c>
      <c r="G191" s="73">
        <f>G192+G194</f>
        <v>25497.98</v>
      </c>
      <c r="H191" s="152">
        <f t="shared" si="100"/>
        <v>40.364381975920487</v>
      </c>
      <c r="I191" s="152">
        <f t="shared" si="78"/>
        <v>82.785649350649351</v>
      </c>
    </row>
    <row r="192" spans="1:9">
      <c r="A192" s="8" t="s">
        <v>42</v>
      </c>
      <c r="B192" s="66" t="s">
        <v>43</v>
      </c>
      <c r="C192" s="73">
        <f t="shared" ref="C192:G192" si="121">C193</f>
        <v>408541.31</v>
      </c>
      <c r="D192" s="73">
        <f t="shared" si="99"/>
        <v>54222.750016590348</v>
      </c>
      <c r="E192" s="73">
        <f t="shared" si="121"/>
        <v>26600</v>
      </c>
      <c r="F192" s="73">
        <f t="shared" si="121"/>
        <v>26600</v>
      </c>
      <c r="G192" s="73">
        <f t="shared" si="121"/>
        <v>21944.16</v>
      </c>
      <c r="H192" s="152">
        <f t="shared" si="100"/>
        <v>40.470392949980997</v>
      </c>
      <c r="I192" s="152">
        <f t="shared" si="78"/>
        <v>82.496842105263156</v>
      </c>
    </row>
    <row r="193" spans="1:13">
      <c r="A193" s="9" t="s">
        <v>44</v>
      </c>
      <c r="B193" s="10" t="s">
        <v>45</v>
      </c>
      <c r="C193" s="74">
        <v>408541.31</v>
      </c>
      <c r="D193" s="74">
        <f t="shared" ref="D193:D224" si="122">C193/$D$2</f>
        <v>54222.750016590348</v>
      </c>
      <c r="E193" s="74">
        <v>26600</v>
      </c>
      <c r="F193" s="74">
        <v>26600</v>
      </c>
      <c r="G193" s="74">
        <v>21944.16</v>
      </c>
      <c r="H193" s="153">
        <f t="shared" ref="H193:H224" si="123">IFERROR(G193/D193,0)*100</f>
        <v>40.470392949980997</v>
      </c>
      <c r="I193" s="153">
        <f t="shared" si="78"/>
        <v>82.496842105263156</v>
      </c>
    </row>
    <row r="194" spans="1:13">
      <c r="A194" s="8" t="s">
        <v>76</v>
      </c>
      <c r="B194" s="66" t="s">
        <v>77</v>
      </c>
      <c r="C194" s="73">
        <f t="shared" ref="C194:G194" si="124">C195</f>
        <v>67409.320000000007</v>
      </c>
      <c r="D194" s="73">
        <f t="shared" si="122"/>
        <v>8946.7542637202205</v>
      </c>
      <c r="E194" s="73">
        <f t="shared" si="124"/>
        <v>4200</v>
      </c>
      <c r="F194" s="73">
        <f t="shared" si="124"/>
        <v>4200</v>
      </c>
      <c r="G194" s="73">
        <f t="shared" si="124"/>
        <v>3553.82</v>
      </c>
      <c r="H194" s="152">
        <f t="shared" si="123"/>
        <v>39.721891260733685</v>
      </c>
      <c r="I194" s="152">
        <f t="shared" si="78"/>
        <v>84.614761904761906</v>
      </c>
      <c r="K194" s="3"/>
      <c r="L194" s="3"/>
      <c r="M194" s="3"/>
    </row>
    <row r="195" spans="1:13">
      <c r="A195" s="9" t="s">
        <v>78</v>
      </c>
      <c r="B195" s="10" t="s">
        <v>79</v>
      </c>
      <c r="C195" s="74">
        <v>67409.320000000007</v>
      </c>
      <c r="D195" s="74">
        <f t="shared" si="122"/>
        <v>8946.7542637202205</v>
      </c>
      <c r="E195" s="74">
        <v>4200</v>
      </c>
      <c r="F195" s="74">
        <v>4200</v>
      </c>
      <c r="G195" s="74">
        <v>3553.82</v>
      </c>
      <c r="H195" s="153">
        <f t="shared" si="123"/>
        <v>39.721891260733685</v>
      </c>
      <c r="I195" s="153">
        <f t="shared" si="78"/>
        <v>84.614761904761906</v>
      </c>
    </row>
    <row r="196" spans="1:13">
      <c r="A196" s="7" t="s">
        <v>4</v>
      </c>
      <c r="B196" s="66" t="s">
        <v>5</v>
      </c>
      <c r="C196" s="73">
        <f>C197+C201</f>
        <v>68885.41</v>
      </c>
      <c r="D196" s="73">
        <f t="shared" si="122"/>
        <v>9142.6650739929664</v>
      </c>
      <c r="E196" s="73">
        <f>E197+E201</f>
        <v>302900</v>
      </c>
      <c r="F196" s="73">
        <f>F197+F201</f>
        <v>302900</v>
      </c>
      <c r="G196" s="73">
        <f>G197+G201</f>
        <v>0</v>
      </c>
      <c r="H196" s="152">
        <f t="shared" si="123"/>
        <v>0</v>
      </c>
      <c r="I196" s="152">
        <f t="shared" si="78"/>
        <v>0</v>
      </c>
    </row>
    <row r="197" spans="1:13">
      <c r="A197" s="8" t="s">
        <v>59</v>
      </c>
      <c r="B197" s="66" t="s">
        <v>60</v>
      </c>
      <c r="C197" s="73">
        <f>SUM(C198:C200)</f>
        <v>0</v>
      </c>
      <c r="D197" s="73">
        <f t="shared" si="122"/>
        <v>0</v>
      </c>
      <c r="E197" s="73">
        <f>SUM(E198:E200)</f>
        <v>61500</v>
      </c>
      <c r="F197" s="73">
        <f>SUM(F198:F200)</f>
        <v>61500</v>
      </c>
      <c r="G197" s="73">
        <f>SUM(G198:G200)</f>
        <v>0</v>
      </c>
      <c r="H197" s="152">
        <f t="shared" si="123"/>
        <v>0</v>
      </c>
      <c r="I197" s="152">
        <f t="shared" si="78"/>
        <v>0</v>
      </c>
    </row>
    <row r="198" spans="1:13">
      <c r="A198" s="9" t="s">
        <v>61</v>
      </c>
      <c r="B198" s="10" t="s">
        <v>62</v>
      </c>
      <c r="C198" s="74">
        <v>0</v>
      </c>
      <c r="D198" s="74">
        <f t="shared" si="122"/>
        <v>0</v>
      </c>
      <c r="E198" s="74">
        <v>7700</v>
      </c>
      <c r="F198" s="74">
        <v>7700</v>
      </c>
      <c r="G198" s="74">
        <v>0</v>
      </c>
      <c r="H198" s="153">
        <f t="shared" si="123"/>
        <v>0</v>
      </c>
      <c r="I198" s="153">
        <f t="shared" ref="I198:I261" si="125">IFERROR(G198/F198,0)*100</f>
        <v>0</v>
      </c>
    </row>
    <row r="199" spans="1:13">
      <c r="A199" s="9" t="s">
        <v>80</v>
      </c>
      <c r="B199" s="10" t="s">
        <v>81</v>
      </c>
      <c r="C199" s="74">
        <v>0</v>
      </c>
      <c r="D199" s="74">
        <f t="shared" si="122"/>
        <v>0</v>
      </c>
      <c r="E199" s="74">
        <v>0</v>
      </c>
      <c r="F199" s="74">
        <v>0</v>
      </c>
      <c r="G199" s="74">
        <v>0</v>
      </c>
      <c r="H199" s="153">
        <f t="shared" si="123"/>
        <v>0</v>
      </c>
      <c r="I199" s="153">
        <f t="shared" si="125"/>
        <v>0</v>
      </c>
    </row>
    <row r="200" spans="1:13">
      <c r="A200" s="9" t="s">
        <v>63</v>
      </c>
      <c r="B200" s="10" t="s">
        <v>64</v>
      </c>
      <c r="C200" s="74">
        <v>0</v>
      </c>
      <c r="D200" s="74">
        <f t="shared" si="122"/>
        <v>0</v>
      </c>
      <c r="E200" s="74">
        <v>53800</v>
      </c>
      <c r="F200" s="74">
        <v>53800</v>
      </c>
      <c r="G200" s="74">
        <v>0</v>
      </c>
      <c r="H200" s="153">
        <f t="shared" si="123"/>
        <v>0</v>
      </c>
      <c r="I200" s="153">
        <f t="shared" si="125"/>
        <v>0</v>
      </c>
    </row>
    <row r="201" spans="1:13">
      <c r="A201" s="8" t="s">
        <v>6</v>
      </c>
      <c r="B201" s="66" t="s">
        <v>7</v>
      </c>
      <c r="C201" s="73">
        <f>SUM(C202:C205)</f>
        <v>68885.41</v>
      </c>
      <c r="D201" s="73">
        <f t="shared" si="122"/>
        <v>9142.6650739929664</v>
      </c>
      <c r="E201" s="73">
        <f>SUM(E202:E205)</f>
        <v>241400</v>
      </c>
      <c r="F201" s="73">
        <f>SUM(F202:F205)</f>
        <v>241400</v>
      </c>
      <c r="G201" s="73">
        <f>SUM(G202:G205)</f>
        <v>0</v>
      </c>
      <c r="H201" s="152">
        <f t="shared" si="123"/>
        <v>0</v>
      </c>
      <c r="I201" s="152">
        <f t="shared" si="125"/>
        <v>0</v>
      </c>
    </row>
    <row r="202" spans="1:13">
      <c r="A202" s="9" t="s">
        <v>28</v>
      </c>
      <c r="B202" s="10" t="s">
        <v>29</v>
      </c>
      <c r="C202" s="74">
        <v>0</v>
      </c>
      <c r="D202" s="74">
        <f t="shared" si="122"/>
        <v>0</v>
      </c>
      <c r="E202" s="74">
        <v>31200</v>
      </c>
      <c r="F202" s="74">
        <v>31200</v>
      </c>
      <c r="G202" s="74">
        <v>0</v>
      </c>
      <c r="H202" s="153">
        <f t="shared" si="123"/>
        <v>0</v>
      </c>
      <c r="I202" s="153">
        <f t="shared" si="125"/>
        <v>0</v>
      </c>
    </row>
    <row r="203" spans="1:13">
      <c r="A203" s="9" t="s">
        <v>54</v>
      </c>
      <c r="B203" s="10" t="s">
        <v>55</v>
      </c>
      <c r="C203" s="74">
        <v>0</v>
      </c>
      <c r="D203" s="74">
        <f t="shared" si="122"/>
        <v>0</v>
      </c>
      <c r="E203" s="74">
        <v>7700</v>
      </c>
      <c r="F203" s="74">
        <v>7700</v>
      </c>
      <c r="G203" s="74">
        <v>0</v>
      </c>
      <c r="H203" s="153">
        <f t="shared" si="123"/>
        <v>0</v>
      </c>
      <c r="I203" s="153">
        <f t="shared" si="125"/>
        <v>0</v>
      </c>
    </row>
    <row r="204" spans="1:13">
      <c r="A204" s="9" t="s">
        <v>8</v>
      </c>
      <c r="B204" s="10" t="s">
        <v>9</v>
      </c>
      <c r="C204" s="74">
        <v>68885.41</v>
      </c>
      <c r="D204" s="74">
        <f t="shared" si="122"/>
        <v>9142.6650739929664</v>
      </c>
      <c r="E204" s="74">
        <v>42500</v>
      </c>
      <c r="F204" s="74">
        <v>42500</v>
      </c>
      <c r="G204" s="74">
        <v>0</v>
      </c>
      <c r="H204" s="153">
        <f t="shared" si="123"/>
        <v>0</v>
      </c>
      <c r="I204" s="153">
        <f t="shared" si="125"/>
        <v>0</v>
      </c>
    </row>
    <row r="205" spans="1:13">
      <c r="A205" s="9" t="s">
        <v>96</v>
      </c>
      <c r="B205" s="10" t="s">
        <v>97</v>
      </c>
      <c r="C205" s="74">
        <v>0</v>
      </c>
      <c r="D205" s="74">
        <f t="shared" si="122"/>
        <v>0</v>
      </c>
      <c r="E205" s="74">
        <v>160000</v>
      </c>
      <c r="F205" s="74">
        <v>160000</v>
      </c>
      <c r="G205" s="74">
        <v>0</v>
      </c>
      <c r="H205" s="153">
        <f t="shared" si="123"/>
        <v>0</v>
      </c>
      <c r="I205" s="153">
        <f t="shared" si="125"/>
        <v>0</v>
      </c>
    </row>
    <row r="206" spans="1:13">
      <c r="A206" s="7" t="s">
        <v>37</v>
      </c>
      <c r="B206" s="66" t="s">
        <v>137</v>
      </c>
      <c r="C206" s="73">
        <f>C207</f>
        <v>4135781.25</v>
      </c>
      <c r="D206" s="73">
        <f t="shared" si="122"/>
        <v>548912.50248855259</v>
      </c>
      <c r="E206" s="73">
        <f>E207</f>
        <v>0</v>
      </c>
      <c r="F206" s="73">
        <f>F207</f>
        <v>0</v>
      </c>
      <c r="G206" s="73">
        <f>G207</f>
        <v>0</v>
      </c>
      <c r="H206" s="152">
        <f t="shared" si="123"/>
        <v>0</v>
      </c>
      <c r="I206" s="152">
        <f t="shared" si="125"/>
        <v>0</v>
      </c>
    </row>
    <row r="207" spans="1:13">
      <c r="A207" s="8" t="s">
        <v>138</v>
      </c>
      <c r="B207" s="66" t="s">
        <v>139</v>
      </c>
      <c r="C207" s="73">
        <f t="shared" ref="C207:G207" si="126">C208</f>
        <v>4135781.25</v>
      </c>
      <c r="D207" s="73">
        <f t="shared" si="122"/>
        <v>548912.50248855259</v>
      </c>
      <c r="E207" s="73">
        <f t="shared" si="126"/>
        <v>0</v>
      </c>
      <c r="F207" s="73">
        <f t="shared" si="126"/>
        <v>0</v>
      </c>
      <c r="G207" s="73">
        <f t="shared" si="126"/>
        <v>0</v>
      </c>
      <c r="H207" s="152">
        <f t="shared" si="123"/>
        <v>0</v>
      </c>
      <c r="I207" s="152">
        <f t="shared" si="125"/>
        <v>0</v>
      </c>
    </row>
    <row r="208" spans="1:13">
      <c r="A208" s="9" t="s">
        <v>140</v>
      </c>
      <c r="B208" s="10" t="s">
        <v>141</v>
      </c>
      <c r="C208" s="74">
        <v>4135781.25</v>
      </c>
      <c r="D208" s="74">
        <f t="shared" si="122"/>
        <v>548912.50248855259</v>
      </c>
      <c r="E208" s="74">
        <v>0</v>
      </c>
      <c r="F208" s="74">
        <v>0</v>
      </c>
      <c r="G208" s="74">
        <v>0</v>
      </c>
      <c r="H208" s="153">
        <f t="shared" si="123"/>
        <v>0</v>
      </c>
      <c r="I208" s="153">
        <f t="shared" si="125"/>
        <v>0</v>
      </c>
    </row>
    <row r="209" spans="1:12">
      <c r="A209" s="7" t="s">
        <v>102</v>
      </c>
      <c r="B209" s="66" t="s">
        <v>103</v>
      </c>
      <c r="C209" s="73">
        <f>C210+C212</f>
        <v>459201.88</v>
      </c>
      <c r="D209" s="73">
        <f t="shared" si="122"/>
        <v>60946.563142876097</v>
      </c>
      <c r="E209" s="73">
        <f>E210+E212</f>
        <v>600000</v>
      </c>
      <c r="F209" s="73">
        <f>F210+F212</f>
        <v>600000</v>
      </c>
      <c r="G209" s="73">
        <f>G210+G212</f>
        <v>0</v>
      </c>
      <c r="H209" s="152">
        <f t="shared" si="123"/>
        <v>0</v>
      </c>
      <c r="I209" s="152">
        <f t="shared" si="125"/>
        <v>0</v>
      </c>
    </row>
    <row r="210" spans="1:12">
      <c r="A210" s="8" t="s">
        <v>104</v>
      </c>
      <c r="B210" s="66" t="s">
        <v>105</v>
      </c>
      <c r="C210" s="73">
        <f t="shared" ref="C210:G210" si="127">C211</f>
        <v>0</v>
      </c>
      <c r="D210" s="73">
        <f t="shared" si="122"/>
        <v>0</v>
      </c>
      <c r="E210" s="73">
        <f t="shared" si="127"/>
        <v>490000</v>
      </c>
      <c r="F210" s="73">
        <f t="shared" si="127"/>
        <v>490000</v>
      </c>
      <c r="G210" s="73">
        <f t="shared" si="127"/>
        <v>0</v>
      </c>
      <c r="H210" s="152">
        <f t="shared" si="123"/>
        <v>0</v>
      </c>
      <c r="I210" s="152">
        <f t="shared" si="125"/>
        <v>0</v>
      </c>
    </row>
    <row r="211" spans="1:12">
      <c r="A211" s="9" t="s">
        <v>106</v>
      </c>
      <c r="B211" s="10" t="s">
        <v>107</v>
      </c>
      <c r="C211" s="74"/>
      <c r="D211" s="74">
        <f t="shared" si="122"/>
        <v>0</v>
      </c>
      <c r="E211" s="74">
        <v>490000</v>
      </c>
      <c r="F211" s="74">
        <v>490000</v>
      </c>
      <c r="G211" s="74">
        <v>0</v>
      </c>
      <c r="H211" s="153">
        <f t="shared" si="123"/>
        <v>0</v>
      </c>
      <c r="I211" s="153">
        <f t="shared" si="125"/>
        <v>0</v>
      </c>
    </row>
    <row r="212" spans="1:12">
      <c r="A212" s="8" t="s">
        <v>110</v>
      </c>
      <c r="B212" s="66" t="s">
        <v>111</v>
      </c>
      <c r="C212" s="73">
        <f t="shared" ref="C212:G212" si="128">C213</f>
        <v>459201.88</v>
      </c>
      <c r="D212" s="73">
        <f t="shared" si="122"/>
        <v>60946.563142876097</v>
      </c>
      <c r="E212" s="73">
        <f t="shared" si="128"/>
        <v>110000</v>
      </c>
      <c r="F212" s="73">
        <f t="shared" si="128"/>
        <v>110000</v>
      </c>
      <c r="G212" s="73">
        <f t="shared" si="128"/>
        <v>0</v>
      </c>
      <c r="H212" s="152">
        <f t="shared" si="123"/>
        <v>0</v>
      </c>
      <c r="I212" s="152">
        <f t="shared" si="125"/>
        <v>0</v>
      </c>
    </row>
    <row r="213" spans="1:12">
      <c r="A213" s="9" t="s">
        <v>112</v>
      </c>
      <c r="B213" s="10" t="s">
        <v>113</v>
      </c>
      <c r="C213" s="74">
        <v>459201.88</v>
      </c>
      <c r="D213" s="74">
        <f t="shared" si="122"/>
        <v>60946.563142876097</v>
      </c>
      <c r="E213" s="74">
        <v>110000</v>
      </c>
      <c r="F213" s="74">
        <v>110000</v>
      </c>
      <c r="G213" s="74">
        <v>0</v>
      </c>
      <c r="H213" s="153">
        <f t="shared" si="123"/>
        <v>0</v>
      </c>
      <c r="I213" s="153">
        <f t="shared" si="125"/>
        <v>0</v>
      </c>
    </row>
    <row r="214" spans="1:12">
      <c r="A214" s="5" t="s">
        <v>245</v>
      </c>
      <c r="B214" s="64" t="s">
        <v>246</v>
      </c>
      <c r="C214" s="70">
        <f t="shared" ref="C214:G215" si="129">C215</f>
        <v>373875</v>
      </c>
      <c r="D214" s="70">
        <f t="shared" si="122"/>
        <v>49621.73999601831</v>
      </c>
      <c r="E214" s="70">
        <f t="shared" si="129"/>
        <v>1706260</v>
      </c>
      <c r="F214" s="70">
        <f t="shared" si="129"/>
        <v>1706260</v>
      </c>
      <c r="G214" s="70">
        <f t="shared" si="129"/>
        <v>582480.57999999996</v>
      </c>
      <c r="H214" s="149">
        <f t="shared" si="123"/>
        <v>1173.8415058535606</v>
      </c>
      <c r="I214" s="149">
        <f t="shared" si="125"/>
        <v>34.137855895350064</v>
      </c>
    </row>
    <row r="215" spans="1:12">
      <c r="A215" s="6" t="s">
        <v>134</v>
      </c>
      <c r="B215" s="65" t="s">
        <v>135</v>
      </c>
      <c r="C215" s="71">
        <f t="shared" si="129"/>
        <v>373875</v>
      </c>
      <c r="D215" s="71">
        <f t="shared" si="122"/>
        <v>49621.73999601831</v>
      </c>
      <c r="E215" s="71">
        <f t="shared" si="129"/>
        <v>1706260</v>
      </c>
      <c r="F215" s="71">
        <f t="shared" si="129"/>
        <v>1706260</v>
      </c>
      <c r="G215" s="71">
        <f t="shared" si="129"/>
        <v>582480.57999999996</v>
      </c>
      <c r="H215" s="150">
        <f t="shared" si="123"/>
        <v>1173.8415058535606</v>
      </c>
      <c r="I215" s="150">
        <f t="shared" si="125"/>
        <v>34.137855895350064</v>
      </c>
    </row>
    <row r="216" spans="1:12" s="53" customFormat="1">
      <c r="A216" s="52" t="s">
        <v>35</v>
      </c>
      <c r="B216" s="10" t="s">
        <v>36</v>
      </c>
      <c r="C216" s="72">
        <f t="shared" ref="C216" si="130">C217+C225</f>
        <v>373875</v>
      </c>
      <c r="D216" s="72">
        <f t="shared" si="122"/>
        <v>49621.73999601831</v>
      </c>
      <c r="E216" s="72">
        <f t="shared" ref="E216:G216" si="131">E217+E225</f>
        <v>1706260</v>
      </c>
      <c r="F216" s="72">
        <f t="shared" ref="F216" si="132">F217+F225</f>
        <v>1706260</v>
      </c>
      <c r="G216" s="72">
        <f t="shared" si="131"/>
        <v>582480.57999999996</v>
      </c>
      <c r="H216" s="151">
        <f t="shared" si="123"/>
        <v>1173.8415058535606</v>
      </c>
      <c r="I216" s="151">
        <f t="shared" si="125"/>
        <v>34.137855895350064</v>
      </c>
    </row>
    <row r="217" spans="1:12">
      <c r="A217" s="7" t="s">
        <v>4</v>
      </c>
      <c r="B217" s="66" t="s">
        <v>5</v>
      </c>
      <c r="C217" s="73">
        <f t="shared" ref="C217" si="133">C218+C221</f>
        <v>373875</v>
      </c>
      <c r="D217" s="73">
        <f t="shared" si="122"/>
        <v>49621.73999601831</v>
      </c>
      <c r="E217" s="73">
        <f t="shared" ref="E217:G217" si="134">E218+E221</f>
        <v>1465260</v>
      </c>
      <c r="F217" s="73">
        <f t="shared" ref="F217" si="135">F218+F221</f>
        <v>1465260</v>
      </c>
      <c r="G217" s="73">
        <f t="shared" si="134"/>
        <v>341920.49</v>
      </c>
      <c r="H217" s="152">
        <f t="shared" si="123"/>
        <v>689.05380993781353</v>
      </c>
      <c r="I217" s="152">
        <f t="shared" si="125"/>
        <v>23.335141203608913</v>
      </c>
      <c r="J217" s="3"/>
      <c r="K217" s="3"/>
      <c r="L217" s="3"/>
    </row>
    <row r="218" spans="1:12">
      <c r="A218" s="8" t="s">
        <v>59</v>
      </c>
      <c r="B218" s="66" t="s">
        <v>60</v>
      </c>
      <c r="C218" s="73">
        <f t="shared" ref="C218" si="136">C219+C220</f>
        <v>0</v>
      </c>
      <c r="D218" s="73">
        <f t="shared" si="122"/>
        <v>0</v>
      </c>
      <c r="E218" s="73">
        <f>E219+E220</f>
        <v>18300</v>
      </c>
      <c r="F218" s="73">
        <f>F219+F220</f>
        <v>18300</v>
      </c>
      <c r="G218" s="73">
        <f t="shared" ref="G218" si="137">G219+G220</f>
        <v>9954.2099999999991</v>
      </c>
      <c r="H218" s="152">
        <f t="shared" si="123"/>
        <v>0</v>
      </c>
      <c r="I218" s="152">
        <f t="shared" si="125"/>
        <v>54.394590163934417</v>
      </c>
      <c r="J218" s="3"/>
      <c r="K218" s="3"/>
      <c r="L218" s="3"/>
    </row>
    <row r="219" spans="1:12">
      <c r="A219" s="9" t="s">
        <v>61</v>
      </c>
      <c r="B219" s="10" t="s">
        <v>62</v>
      </c>
      <c r="C219" s="74">
        <v>0</v>
      </c>
      <c r="D219" s="74">
        <f t="shared" si="122"/>
        <v>0</v>
      </c>
      <c r="E219" s="74">
        <v>5300</v>
      </c>
      <c r="F219" s="74">
        <v>5300</v>
      </c>
      <c r="G219" s="74">
        <v>0</v>
      </c>
      <c r="H219" s="153">
        <f t="shared" si="123"/>
        <v>0</v>
      </c>
      <c r="I219" s="153">
        <f t="shared" si="125"/>
        <v>0</v>
      </c>
    </row>
    <row r="220" spans="1:12">
      <c r="A220" s="9" t="s">
        <v>63</v>
      </c>
      <c r="B220" s="10" t="s">
        <v>64</v>
      </c>
      <c r="C220" s="74">
        <v>0</v>
      </c>
      <c r="D220" s="74">
        <f t="shared" si="122"/>
        <v>0</v>
      </c>
      <c r="E220" s="74">
        <v>13000</v>
      </c>
      <c r="F220" s="74">
        <v>13000</v>
      </c>
      <c r="G220" s="74">
        <v>9954.2099999999991</v>
      </c>
      <c r="H220" s="153">
        <f t="shared" si="123"/>
        <v>0</v>
      </c>
      <c r="I220" s="153">
        <f t="shared" si="125"/>
        <v>76.570846153846148</v>
      </c>
    </row>
    <row r="221" spans="1:12">
      <c r="A221" s="8" t="s">
        <v>6</v>
      </c>
      <c r="B221" s="66" t="s">
        <v>7</v>
      </c>
      <c r="C221" s="73">
        <f t="shared" ref="C221" si="138">SUM(C222:C224)</f>
        <v>373875</v>
      </c>
      <c r="D221" s="73">
        <f t="shared" si="122"/>
        <v>49621.73999601831</v>
      </c>
      <c r="E221" s="73">
        <f>SUM(E222:E224)</f>
        <v>1446960</v>
      </c>
      <c r="F221" s="73">
        <f>SUM(F222:F224)</f>
        <v>1446960</v>
      </c>
      <c r="G221" s="73">
        <f t="shared" ref="G221" si="139">SUM(G222:G224)</f>
        <v>331966.27999999997</v>
      </c>
      <c r="H221" s="152">
        <f t="shared" si="123"/>
        <v>668.99363066800402</v>
      </c>
      <c r="I221" s="152">
        <f t="shared" si="125"/>
        <v>22.942325979985622</v>
      </c>
    </row>
    <row r="222" spans="1:12">
      <c r="A222" s="9">
        <v>3233</v>
      </c>
      <c r="B222" s="10" t="s">
        <v>29</v>
      </c>
      <c r="C222" s="74">
        <v>0</v>
      </c>
      <c r="D222" s="74">
        <f t="shared" si="122"/>
        <v>0</v>
      </c>
      <c r="E222" s="74">
        <v>3000</v>
      </c>
      <c r="F222" s="74">
        <v>3000</v>
      </c>
      <c r="G222" s="74">
        <v>0</v>
      </c>
      <c r="H222" s="153">
        <f t="shared" si="123"/>
        <v>0</v>
      </c>
      <c r="I222" s="153">
        <f t="shared" si="125"/>
        <v>0</v>
      </c>
    </row>
    <row r="223" spans="1:12">
      <c r="A223" s="9" t="s">
        <v>8</v>
      </c>
      <c r="B223" s="10" t="s">
        <v>9</v>
      </c>
      <c r="C223" s="75">
        <v>373875</v>
      </c>
      <c r="D223" s="75">
        <f t="shared" si="122"/>
        <v>49621.73999601831</v>
      </c>
      <c r="E223" s="75">
        <v>79000</v>
      </c>
      <c r="F223" s="75">
        <v>79000</v>
      </c>
      <c r="G223" s="75">
        <v>5136.37</v>
      </c>
      <c r="H223" s="154">
        <f t="shared" si="123"/>
        <v>10.351047747241726</v>
      </c>
      <c r="I223" s="154">
        <f t="shared" si="125"/>
        <v>6.5017341772151909</v>
      </c>
    </row>
    <row r="224" spans="1:12">
      <c r="A224" s="9" t="s">
        <v>96</v>
      </c>
      <c r="B224" s="10" t="s">
        <v>97</v>
      </c>
      <c r="C224" s="75">
        <v>0</v>
      </c>
      <c r="D224" s="75">
        <f t="shared" si="122"/>
        <v>0</v>
      </c>
      <c r="E224" s="75">
        <v>1364960</v>
      </c>
      <c r="F224" s="75">
        <v>1364960</v>
      </c>
      <c r="G224" s="75">
        <v>326829.90999999997</v>
      </c>
      <c r="H224" s="154">
        <f t="shared" si="123"/>
        <v>0</v>
      </c>
      <c r="I224" s="154">
        <f t="shared" si="125"/>
        <v>23.944284814207009</v>
      </c>
    </row>
    <row r="225" spans="1:9">
      <c r="A225" s="7" t="s">
        <v>102</v>
      </c>
      <c r="B225" s="66" t="s">
        <v>103</v>
      </c>
      <c r="C225" s="73">
        <f t="shared" ref="C225" si="140">C226+C228</f>
        <v>0</v>
      </c>
      <c r="D225" s="73">
        <f t="shared" ref="D225:D241" si="141">C225/$D$2</f>
        <v>0</v>
      </c>
      <c r="E225" s="73">
        <f t="shared" ref="E225:G225" si="142">E226+E228</f>
        <v>241000</v>
      </c>
      <c r="F225" s="73">
        <f t="shared" ref="F225" si="143">F226+F228</f>
        <v>241000</v>
      </c>
      <c r="G225" s="73">
        <f t="shared" si="142"/>
        <v>240560.09</v>
      </c>
      <c r="H225" s="152">
        <f t="shared" ref="H225:H241" si="144">IFERROR(G225/D225,0)*100</f>
        <v>0</v>
      </c>
      <c r="I225" s="152">
        <f t="shared" si="125"/>
        <v>99.817464730290453</v>
      </c>
    </row>
    <row r="226" spans="1:9">
      <c r="A226" s="8" t="s">
        <v>104</v>
      </c>
      <c r="B226" s="66" t="s">
        <v>105</v>
      </c>
      <c r="C226" s="73">
        <f t="shared" ref="C226:G226" si="145">C227</f>
        <v>0</v>
      </c>
      <c r="D226" s="73">
        <f t="shared" si="141"/>
        <v>0</v>
      </c>
      <c r="E226" s="73">
        <f t="shared" si="145"/>
        <v>0</v>
      </c>
      <c r="F226" s="73">
        <f t="shared" si="145"/>
        <v>0</v>
      </c>
      <c r="G226" s="73">
        <f t="shared" si="145"/>
        <v>0</v>
      </c>
      <c r="H226" s="152">
        <f t="shared" si="144"/>
        <v>0</v>
      </c>
      <c r="I226" s="152">
        <f t="shared" si="125"/>
        <v>0</v>
      </c>
    </row>
    <row r="227" spans="1:9">
      <c r="A227" s="9" t="s">
        <v>106</v>
      </c>
      <c r="B227" s="10" t="s">
        <v>107</v>
      </c>
      <c r="C227" s="74">
        <v>0</v>
      </c>
      <c r="D227" s="74">
        <f t="shared" si="141"/>
        <v>0</v>
      </c>
      <c r="E227" s="74">
        <v>0</v>
      </c>
      <c r="F227" s="74">
        <v>0</v>
      </c>
      <c r="G227" s="74">
        <v>0</v>
      </c>
      <c r="H227" s="153">
        <f t="shared" si="144"/>
        <v>0</v>
      </c>
      <c r="I227" s="153">
        <f t="shared" si="125"/>
        <v>0</v>
      </c>
    </row>
    <row r="228" spans="1:9">
      <c r="A228" s="8" t="s">
        <v>110</v>
      </c>
      <c r="B228" s="66" t="s">
        <v>111</v>
      </c>
      <c r="C228" s="73">
        <f t="shared" ref="C228:G228" si="146">C229</f>
        <v>0</v>
      </c>
      <c r="D228" s="73">
        <f t="shared" si="141"/>
        <v>0</v>
      </c>
      <c r="E228" s="73">
        <f t="shared" si="146"/>
        <v>241000</v>
      </c>
      <c r="F228" s="73">
        <f t="shared" si="146"/>
        <v>241000</v>
      </c>
      <c r="G228" s="73">
        <f t="shared" si="146"/>
        <v>240560.09</v>
      </c>
      <c r="H228" s="152">
        <f t="shared" si="144"/>
        <v>0</v>
      </c>
      <c r="I228" s="152">
        <f t="shared" si="125"/>
        <v>99.817464730290453</v>
      </c>
    </row>
    <row r="229" spans="1:9">
      <c r="A229" s="9">
        <v>4262</v>
      </c>
      <c r="B229" s="10" t="s">
        <v>113</v>
      </c>
      <c r="C229" s="74">
        <v>0</v>
      </c>
      <c r="D229" s="74">
        <f t="shared" si="141"/>
        <v>0</v>
      </c>
      <c r="E229" s="74">
        <v>241000</v>
      </c>
      <c r="F229" s="74">
        <v>241000</v>
      </c>
      <c r="G229" s="74">
        <v>240560.09</v>
      </c>
      <c r="H229" s="153">
        <f t="shared" si="144"/>
        <v>0</v>
      </c>
      <c r="I229" s="153">
        <f t="shared" si="125"/>
        <v>99.817464730290453</v>
      </c>
    </row>
    <row r="230" spans="1:9">
      <c r="A230" s="5" t="s">
        <v>247</v>
      </c>
      <c r="B230" s="64" t="s">
        <v>248</v>
      </c>
      <c r="C230" s="70">
        <f t="shared" ref="C230" si="147">C231+C244</f>
        <v>0</v>
      </c>
      <c r="D230" s="70">
        <f t="shared" si="141"/>
        <v>0</v>
      </c>
      <c r="E230" s="70">
        <f>E231+E244</f>
        <v>227143</v>
      </c>
      <c r="F230" s="70">
        <f>F231+F244</f>
        <v>227143</v>
      </c>
      <c r="G230" s="70">
        <f t="shared" ref="G230" si="148">G231+G244</f>
        <v>0</v>
      </c>
      <c r="H230" s="149">
        <f t="shared" si="144"/>
        <v>0</v>
      </c>
      <c r="I230" s="149">
        <f t="shared" si="125"/>
        <v>0</v>
      </c>
    </row>
    <row r="231" spans="1:9">
      <c r="A231" s="6" t="s">
        <v>69</v>
      </c>
      <c r="B231" s="65" t="s">
        <v>70</v>
      </c>
      <c r="C231" s="71">
        <f t="shared" ref="C231:G231" si="149">C232</f>
        <v>0</v>
      </c>
      <c r="D231" s="71">
        <f t="shared" si="141"/>
        <v>0</v>
      </c>
      <c r="E231" s="71">
        <f>E232</f>
        <v>18800</v>
      </c>
      <c r="F231" s="71">
        <f>F232</f>
        <v>18800</v>
      </c>
      <c r="G231" s="71">
        <f t="shared" si="149"/>
        <v>0</v>
      </c>
      <c r="H231" s="150">
        <f t="shared" si="144"/>
        <v>0</v>
      </c>
      <c r="I231" s="150">
        <f t="shared" si="125"/>
        <v>0</v>
      </c>
    </row>
    <row r="232" spans="1:9" s="53" customFormat="1">
      <c r="A232" s="52" t="s">
        <v>35</v>
      </c>
      <c r="B232" s="10" t="s">
        <v>36</v>
      </c>
      <c r="C232" s="72">
        <f t="shared" ref="C232" si="150">C233+C238</f>
        <v>0</v>
      </c>
      <c r="D232" s="72">
        <f t="shared" si="141"/>
        <v>0</v>
      </c>
      <c r="E232" s="72">
        <f>E233+E238</f>
        <v>18800</v>
      </c>
      <c r="F232" s="72">
        <f>F233+F238</f>
        <v>18800</v>
      </c>
      <c r="G232" s="72">
        <f t="shared" ref="G232" si="151">G233+G238</f>
        <v>0</v>
      </c>
      <c r="H232" s="151">
        <f t="shared" si="144"/>
        <v>0</v>
      </c>
      <c r="I232" s="151">
        <f t="shared" si="125"/>
        <v>0</v>
      </c>
    </row>
    <row r="233" spans="1:9">
      <c r="A233" s="7" t="s">
        <v>40</v>
      </c>
      <c r="B233" s="66" t="s">
        <v>41</v>
      </c>
      <c r="C233" s="73">
        <f t="shared" ref="C233" si="152">C234+C236</f>
        <v>0</v>
      </c>
      <c r="D233" s="73">
        <f t="shared" si="141"/>
        <v>0</v>
      </c>
      <c r="E233" s="73">
        <f>E234+E236</f>
        <v>10800</v>
      </c>
      <c r="F233" s="73">
        <f>F234+F236</f>
        <v>10800</v>
      </c>
      <c r="G233" s="73">
        <f t="shared" ref="G233" si="153">G234+G236</f>
        <v>0</v>
      </c>
      <c r="H233" s="152">
        <f t="shared" si="144"/>
        <v>0</v>
      </c>
      <c r="I233" s="152">
        <f t="shared" si="125"/>
        <v>0</v>
      </c>
    </row>
    <row r="234" spans="1:9">
      <c r="A234" s="8" t="s">
        <v>42</v>
      </c>
      <c r="B234" s="66" t="s">
        <v>43</v>
      </c>
      <c r="C234" s="73">
        <f t="shared" ref="C234:G234" si="154">C235</f>
        <v>0</v>
      </c>
      <c r="D234" s="73">
        <f t="shared" si="141"/>
        <v>0</v>
      </c>
      <c r="E234" s="73">
        <f>E235</f>
        <v>9300</v>
      </c>
      <c r="F234" s="73">
        <f>F235</f>
        <v>9300</v>
      </c>
      <c r="G234" s="73">
        <f t="shared" si="154"/>
        <v>0</v>
      </c>
      <c r="H234" s="152">
        <f t="shared" si="144"/>
        <v>0</v>
      </c>
      <c r="I234" s="152">
        <f t="shared" si="125"/>
        <v>0</v>
      </c>
    </row>
    <row r="235" spans="1:9">
      <c r="A235" s="9" t="s">
        <v>44</v>
      </c>
      <c r="B235" s="10" t="s">
        <v>45</v>
      </c>
      <c r="C235" s="74">
        <v>0</v>
      </c>
      <c r="D235" s="74">
        <f t="shared" si="141"/>
        <v>0</v>
      </c>
      <c r="E235" s="74">
        <v>9300</v>
      </c>
      <c r="F235" s="74">
        <v>9300</v>
      </c>
      <c r="G235" s="74">
        <v>0</v>
      </c>
      <c r="H235" s="153">
        <f t="shared" si="144"/>
        <v>0</v>
      </c>
      <c r="I235" s="153">
        <f t="shared" si="125"/>
        <v>0</v>
      </c>
    </row>
    <row r="236" spans="1:9">
      <c r="A236" s="8" t="s">
        <v>76</v>
      </c>
      <c r="B236" s="66" t="s">
        <v>77</v>
      </c>
      <c r="C236" s="73">
        <f>C237</f>
        <v>0</v>
      </c>
      <c r="D236" s="73">
        <f t="shared" si="141"/>
        <v>0</v>
      </c>
      <c r="E236" s="73">
        <f>E237</f>
        <v>1500</v>
      </c>
      <c r="F236" s="73">
        <f>F237</f>
        <v>1500</v>
      </c>
      <c r="G236" s="73">
        <f>G237</f>
        <v>0</v>
      </c>
      <c r="H236" s="152">
        <f t="shared" si="144"/>
        <v>0</v>
      </c>
      <c r="I236" s="152">
        <f t="shared" si="125"/>
        <v>0</v>
      </c>
    </row>
    <row r="237" spans="1:9">
      <c r="A237" s="9" t="s">
        <v>78</v>
      </c>
      <c r="B237" s="10" t="s">
        <v>79</v>
      </c>
      <c r="C237" s="74"/>
      <c r="D237" s="74">
        <f t="shared" si="141"/>
        <v>0</v>
      </c>
      <c r="E237" s="74">
        <v>1500</v>
      </c>
      <c r="F237" s="74">
        <v>1500</v>
      </c>
      <c r="G237" s="74">
        <v>0</v>
      </c>
      <c r="H237" s="153">
        <f t="shared" si="144"/>
        <v>0</v>
      </c>
      <c r="I237" s="153">
        <f t="shared" si="125"/>
        <v>0</v>
      </c>
    </row>
    <row r="238" spans="1:9">
      <c r="A238" s="7" t="s">
        <v>4</v>
      </c>
      <c r="B238" s="66" t="s">
        <v>5</v>
      </c>
      <c r="C238" s="73">
        <f t="shared" ref="C238" si="155">C239+C241</f>
        <v>0</v>
      </c>
      <c r="D238" s="73">
        <f t="shared" si="141"/>
        <v>0</v>
      </c>
      <c r="E238" s="73">
        <f>E239+E241</f>
        <v>8000</v>
      </c>
      <c r="F238" s="73">
        <f>F239+F241</f>
        <v>8000</v>
      </c>
      <c r="G238" s="73">
        <f t="shared" ref="G238" si="156">G239+G241</f>
        <v>0</v>
      </c>
      <c r="H238" s="152">
        <f t="shared" si="144"/>
        <v>0</v>
      </c>
      <c r="I238" s="152">
        <f t="shared" si="125"/>
        <v>0</v>
      </c>
    </row>
    <row r="239" spans="1:9">
      <c r="A239" s="8" t="s">
        <v>59</v>
      </c>
      <c r="B239" s="66" t="s">
        <v>60</v>
      </c>
      <c r="C239" s="73">
        <f t="shared" ref="C239:G239" si="157">C240</f>
        <v>0</v>
      </c>
      <c r="D239" s="73">
        <f t="shared" si="141"/>
        <v>0</v>
      </c>
      <c r="E239" s="73">
        <f t="shared" si="157"/>
        <v>0</v>
      </c>
      <c r="F239" s="73">
        <f t="shared" si="157"/>
        <v>0</v>
      </c>
      <c r="G239" s="73">
        <f t="shared" si="157"/>
        <v>0</v>
      </c>
      <c r="H239" s="152">
        <f t="shared" si="144"/>
        <v>0</v>
      </c>
      <c r="I239" s="152">
        <f t="shared" si="125"/>
        <v>0</v>
      </c>
    </row>
    <row r="240" spans="1:9">
      <c r="A240" s="9" t="s">
        <v>63</v>
      </c>
      <c r="B240" s="10" t="s">
        <v>64</v>
      </c>
      <c r="C240" s="74">
        <v>0</v>
      </c>
      <c r="D240" s="74">
        <f t="shared" si="141"/>
        <v>0</v>
      </c>
      <c r="E240" s="74">
        <v>0</v>
      </c>
      <c r="F240" s="74">
        <v>0</v>
      </c>
      <c r="G240" s="74">
        <v>0</v>
      </c>
      <c r="H240" s="153">
        <f t="shared" si="144"/>
        <v>0</v>
      </c>
      <c r="I240" s="153">
        <f t="shared" si="125"/>
        <v>0</v>
      </c>
    </row>
    <row r="241" spans="1:9">
      <c r="A241" s="8" t="s">
        <v>6</v>
      </c>
      <c r="B241" s="66" t="s">
        <v>7</v>
      </c>
      <c r="C241" s="73">
        <f t="shared" ref="C241" si="158">C242+C243</f>
        <v>0</v>
      </c>
      <c r="D241" s="73">
        <f t="shared" si="141"/>
        <v>0</v>
      </c>
      <c r="E241" s="73">
        <f t="shared" ref="E241:G241" si="159">E242+E243</f>
        <v>8000</v>
      </c>
      <c r="F241" s="73">
        <f t="shared" ref="F241" si="160">F242+F243</f>
        <v>8000</v>
      </c>
      <c r="G241" s="73">
        <f t="shared" si="159"/>
        <v>0</v>
      </c>
      <c r="H241" s="152">
        <f t="shared" si="144"/>
        <v>0</v>
      </c>
      <c r="I241" s="152">
        <f t="shared" si="125"/>
        <v>0</v>
      </c>
    </row>
    <row r="242" spans="1:9">
      <c r="A242" s="9" t="s">
        <v>28</v>
      </c>
      <c r="B242" s="10" t="s">
        <v>29</v>
      </c>
      <c r="C242" s="74">
        <v>0</v>
      </c>
      <c r="D242" s="74">
        <f t="shared" ref="D242:D256" si="161">C242/$D$2</f>
        <v>0</v>
      </c>
      <c r="E242" s="74">
        <v>8000</v>
      </c>
      <c r="F242" s="74">
        <v>8000</v>
      </c>
      <c r="G242" s="74">
        <v>0</v>
      </c>
      <c r="H242" s="153">
        <f t="shared" ref="H242:H256" si="162">IFERROR(G242/D242,0)*100</f>
        <v>0</v>
      </c>
      <c r="I242" s="153">
        <f t="shared" si="125"/>
        <v>0</v>
      </c>
    </row>
    <row r="243" spans="1:9">
      <c r="A243" s="9" t="s">
        <v>8</v>
      </c>
      <c r="B243" s="10" t="s">
        <v>9</v>
      </c>
      <c r="C243" s="76">
        <v>0</v>
      </c>
      <c r="D243" s="76">
        <f t="shared" si="161"/>
        <v>0</v>
      </c>
      <c r="E243" s="76">
        <v>0</v>
      </c>
      <c r="F243" s="76">
        <v>0</v>
      </c>
      <c r="G243" s="76">
        <v>0</v>
      </c>
      <c r="H243" s="155">
        <f t="shared" si="162"/>
        <v>0</v>
      </c>
      <c r="I243" s="155">
        <f t="shared" si="125"/>
        <v>0</v>
      </c>
    </row>
    <row r="244" spans="1:9">
      <c r="A244" s="6" t="s">
        <v>114</v>
      </c>
      <c r="B244" s="65" t="s">
        <v>115</v>
      </c>
      <c r="C244" s="71">
        <f t="shared" ref="C244:G244" si="163">C245</f>
        <v>0</v>
      </c>
      <c r="D244" s="71">
        <f t="shared" si="161"/>
        <v>0</v>
      </c>
      <c r="E244" s="71">
        <f>E245</f>
        <v>208343</v>
      </c>
      <c r="F244" s="71">
        <f>F245</f>
        <v>208343</v>
      </c>
      <c r="G244" s="71">
        <f t="shared" si="163"/>
        <v>0</v>
      </c>
      <c r="H244" s="150">
        <f t="shared" si="162"/>
        <v>0</v>
      </c>
      <c r="I244" s="150">
        <f t="shared" si="125"/>
        <v>0</v>
      </c>
    </row>
    <row r="245" spans="1:9" s="53" customFormat="1">
      <c r="A245" s="52" t="s">
        <v>35</v>
      </c>
      <c r="B245" s="10" t="s">
        <v>36</v>
      </c>
      <c r="C245" s="72">
        <f t="shared" ref="C245" si="164">C246+C251</f>
        <v>0</v>
      </c>
      <c r="D245" s="72">
        <f t="shared" si="161"/>
        <v>0</v>
      </c>
      <c r="E245" s="72">
        <f>E246+E251</f>
        <v>208343</v>
      </c>
      <c r="F245" s="72">
        <f>F246+F251</f>
        <v>208343</v>
      </c>
      <c r="G245" s="72">
        <f t="shared" ref="G245" si="165">G246+G251</f>
        <v>0</v>
      </c>
      <c r="H245" s="151">
        <f t="shared" si="162"/>
        <v>0</v>
      </c>
      <c r="I245" s="151">
        <f t="shared" si="125"/>
        <v>0</v>
      </c>
    </row>
    <row r="246" spans="1:9">
      <c r="A246" s="7" t="s">
        <v>40</v>
      </c>
      <c r="B246" s="66" t="s">
        <v>41</v>
      </c>
      <c r="C246" s="73">
        <f t="shared" ref="C246" si="166">C247+C249</f>
        <v>0</v>
      </c>
      <c r="D246" s="73">
        <f t="shared" si="161"/>
        <v>0</v>
      </c>
      <c r="E246" s="73">
        <f t="shared" ref="E246:G246" si="167">E247+E249</f>
        <v>30950</v>
      </c>
      <c r="F246" s="73">
        <f t="shared" ref="F246" si="168">F247+F249</f>
        <v>30950</v>
      </c>
      <c r="G246" s="73">
        <f t="shared" si="167"/>
        <v>0</v>
      </c>
      <c r="H246" s="152">
        <f t="shared" si="162"/>
        <v>0</v>
      </c>
      <c r="I246" s="152">
        <f t="shared" si="125"/>
        <v>0</v>
      </c>
    </row>
    <row r="247" spans="1:9">
      <c r="A247" s="8" t="s">
        <v>42</v>
      </c>
      <c r="B247" s="66" t="s">
        <v>43</v>
      </c>
      <c r="C247" s="73">
        <f t="shared" ref="C247:G247" si="169">C248</f>
        <v>0</v>
      </c>
      <c r="D247" s="73">
        <f t="shared" si="161"/>
        <v>0</v>
      </c>
      <c r="E247" s="73">
        <f t="shared" si="169"/>
        <v>26550</v>
      </c>
      <c r="F247" s="73">
        <f t="shared" si="169"/>
        <v>26550</v>
      </c>
      <c r="G247" s="73">
        <f t="shared" si="169"/>
        <v>0</v>
      </c>
      <c r="H247" s="152">
        <f t="shared" si="162"/>
        <v>0</v>
      </c>
      <c r="I247" s="152">
        <f t="shared" si="125"/>
        <v>0</v>
      </c>
    </row>
    <row r="248" spans="1:9">
      <c r="A248" s="9" t="s">
        <v>44</v>
      </c>
      <c r="B248" s="10" t="s">
        <v>45</v>
      </c>
      <c r="C248" s="74">
        <v>0</v>
      </c>
      <c r="D248" s="74">
        <f t="shared" si="161"/>
        <v>0</v>
      </c>
      <c r="E248" s="74">
        <v>26550</v>
      </c>
      <c r="F248" s="74">
        <v>26550</v>
      </c>
      <c r="G248" s="74">
        <v>0</v>
      </c>
      <c r="H248" s="153">
        <f t="shared" si="162"/>
        <v>0</v>
      </c>
      <c r="I248" s="153">
        <f t="shared" si="125"/>
        <v>0</v>
      </c>
    </row>
    <row r="249" spans="1:9">
      <c r="A249" s="8" t="s">
        <v>76</v>
      </c>
      <c r="B249" s="66" t="s">
        <v>77</v>
      </c>
      <c r="C249" s="73">
        <f t="shared" ref="C249:G249" si="170">C250</f>
        <v>0</v>
      </c>
      <c r="D249" s="73">
        <f t="shared" si="161"/>
        <v>0</v>
      </c>
      <c r="E249" s="73">
        <f t="shared" si="170"/>
        <v>4400</v>
      </c>
      <c r="F249" s="73">
        <f t="shared" si="170"/>
        <v>4400</v>
      </c>
      <c r="G249" s="73">
        <f t="shared" si="170"/>
        <v>0</v>
      </c>
      <c r="H249" s="152">
        <f t="shared" si="162"/>
        <v>0</v>
      </c>
      <c r="I249" s="152">
        <f t="shared" si="125"/>
        <v>0</v>
      </c>
    </row>
    <row r="250" spans="1:9">
      <c r="A250" s="9" t="s">
        <v>78</v>
      </c>
      <c r="B250" s="10" t="s">
        <v>79</v>
      </c>
      <c r="C250" s="74">
        <v>0</v>
      </c>
      <c r="D250" s="74">
        <f t="shared" si="161"/>
        <v>0</v>
      </c>
      <c r="E250" s="74">
        <v>4400</v>
      </c>
      <c r="F250" s="74">
        <v>4400</v>
      </c>
      <c r="G250" s="74">
        <v>0</v>
      </c>
      <c r="H250" s="153">
        <f t="shared" si="162"/>
        <v>0</v>
      </c>
      <c r="I250" s="153">
        <f t="shared" si="125"/>
        <v>0</v>
      </c>
    </row>
    <row r="251" spans="1:9">
      <c r="A251" s="7" t="s">
        <v>4</v>
      </c>
      <c r="B251" s="66" t="s">
        <v>5</v>
      </c>
      <c r="C251" s="73">
        <f t="shared" ref="C251" si="171">C252+C254</f>
        <v>0</v>
      </c>
      <c r="D251" s="73">
        <f t="shared" si="161"/>
        <v>0</v>
      </c>
      <c r="E251" s="73">
        <f>E252+E254</f>
        <v>177393</v>
      </c>
      <c r="F251" s="73">
        <f>F252+F254</f>
        <v>177393</v>
      </c>
      <c r="G251" s="73">
        <f t="shared" ref="G251" si="172">G252+G254</f>
        <v>0</v>
      </c>
      <c r="H251" s="152">
        <f t="shared" si="162"/>
        <v>0</v>
      </c>
      <c r="I251" s="152">
        <f t="shared" si="125"/>
        <v>0</v>
      </c>
    </row>
    <row r="252" spans="1:9">
      <c r="A252" s="8" t="s">
        <v>59</v>
      </c>
      <c r="B252" s="66" t="s">
        <v>60</v>
      </c>
      <c r="C252" s="73">
        <f t="shared" ref="C252:G252" si="173">C253</f>
        <v>0</v>
      </c>
      <c r="D252" s="73">
        <f t="shared" si="161"/>
        <v>0</v>
      </c>
      <c r="E252" s="73">
        <f t="shared" si="173"/>
        <v>66300</v>
      </c>
      <c r="F252" s="73">
        <f t="shared" si="173"/>
        <v>66300</v>
      </c>
      <c r="G252" s="73">
        <f t="shared" si="173"/>
        <v>0</v>
      </c>
      <c r="H252" s="152">
        <f t="shared" si="162"/>
        <v>0</v>
      </c>
      <c r="I252" s="152">
        <f t="shared" si="125"/>
        <v>0</v>
      </c>
    </row>
    <row r="253" spans="1:9">
      <c r="A253" s="9" t="s">
        <v>63</v>
      </c>
      <c r="B253" s="10" t="s">
        <v>64</v>
      </c>
      <c r="C253" s="74">
        <v>0</v>
      </c>
      <c r="D253" s="74">
        <f t="shared" si="161"/>
        <v>0</v>
      </c>
      <c r="E253" s="74">
        <v>66300</v>
      </c>
      <c r="F253" s="74">
        <v>66300</v>
      </c>
      <c r="G253" s="74">
        <v>0</v>
      </c>
      <c r="H253" s="153">
        <f t="shared" si="162"/>
        <v>0</v>
      </c>
      <c r="I253" s="153">
        <f t="shared" si="125"/>
        <v>0</v>
      </c>
    </row>
    <row r="254" spans="1:9" ht="21" customHeight="1">
      <c r="A254" s="8" t="s">
        <v>6</v>
      </c>
      <c r="B254" s="66" t="s">
        <v>7</v>
      </c>
      <c r="C254" s="73">
        <f t="shared" ref="C254" si="174">C255+C256</f>
        <v>0</v>
      </c>
      <c r="D254" s="73">
        <f t="shared" si="161"/>
        <v>0</v>
      </c>
      <c r="E254" s="73">
        <f t="shared" ref="E254:G254" si="175">E255+E256</f>
        <v>111093</v>
      </c>
      <c r="F254" s="73">
        <f t="shared" ref="F254" si="176">F255+F256</f>
        <v>111093</v>
      </c>
      <c r="G254" s="73">
        <f t="shared" si="175"/>
        <v>0</v>
      </c>
      <c r="H254" s="152">
        <f t="shared" si="162"/>
        <v>0</v>
      </c>
      <c r="I254" s="152">
        <f t="shared" si="125"/>
        <v>0</v>
      </c>
    </row>
    <row r="255" spans="1:9">
      <c r="A255" s="9" t="s">
        <v>28</v>
      </c>
      <c r="B255" s="10" t="s">
        <v>29</v>
      </c>
      <c r="C255" s="76">
        <v>0</v>
      </c>
      <c r="D255" s="76">
        <f t="shared" si="161"/>
        <v>0</v>
      </c>
      <c r="E255" s="76">
        <v>26600</v>
      </c>
      <c r="F255" s="76">
        <v>26600</v>
      </c>
      <c r="G255" s="76">
        <v>0</v>
      </c>
      <c r="H255" s="155">
        <f t="shared" si="162"/>
        <v>0</v>
      </c>
      <c r="I255" s="155">
        <f t="shared" si="125"/>
        <v>0</v>
      </c>
    </row>
    <row r="256" spans="1:9">
      <c r="A256" s="9" t="s">
        <v>8</v>
      </c>
      <c r="B256" s="10" t="s">
        <v>9</v>
      </c>
      <c r="C256" s="74">
        <v>0</v>
      </c>
      <c r="D256" s="74">
        <f t="shared" si="161"/>
        <v>0</v>
      </c>
      <c r="E256" s="74">
        <v>84493</v>
      </c>
      <c r="F256" s="74">
        <v>84493</v>
      </c>
      <c r="G256" s="74">
        <v>0</v>
      </c>
      <c r="H256" s="153">
        <f t="shared" si="162"/>
        <v>0</v>
      </c>
      <c r="I256" s="153">
        <f t="shared" si="125"/>
        <v>0</v>
      </c>
    </row>
    <row r="257" spans="1:12">
      <c r="A257" s="213" t="s">
        <v>351</v>
      </c>
      <c r="B257" s="214" t="s">
        <v>352</v>
      </c>
      <c r="C257" s="215">
        <f>C258+C266+C272+C278+C284+C290+C296+C302+C308+C314+C320+C326+C337+C348+C359+C365+C371+C377+C383+C389+C395+C404</f>
        <v>22583533155.580002</v>
      </c>
      <c r="D257" s="215">
        <f t="shared" ref="D257:G257" si="177">D258+D266+D272+D278+D284+D290+D296+D302+D308+D314+D320+D326+D337+D348+D359+D365+D371+D377+D383+D389+D395+D404</f>
        <v>2997349944.3333988</v>
      </c>
      <c r="E257" s="215">
        <f t="shared" si="177"/>
        <v>6969833203</v>
      </c>
      <c r="F257" s="215">
        <f t="shared" ref="F257" si="178">F258+F266+F272+F278+F284+F290+F296+F302+F308+F314+F320+F326+F337+F348+F359+F365+F371+F377+F383+F389+F395+F404</f>
        <v>6969833203</v>
      </c>
      <c r="G257" s="215">
        <f t="shared" si="177"/>
        <v>3395269971.3000007</v>
      </c>
      <c r="H257" s="217">
        <f t="shared" ref="H257" si="179">IFERROR(G257/D257,0)*100</f>
        <v>113.27572803832547</v>
      </c>
      <c r="I257" s="216">
        <f t="shared" si="125"/>
        <v>48.71379088151761</v>
      </c>
    </row>
    <row r="258" spans="1:12">
      <c r="A258" s="5" t="s">
        <v>158</v>
      </c>
      <c r="B258" s="64" t="s">
        <v>159</v>
      </c>
      <c r="C258" s="70">
        <f t="shared" ref="C258:G261" si="180">C259</f>
        <v>9182883.3599999994</v>
      </c>
      <c r="D258" s="70">
        <f t="shared" ref="D258:D271" si="181">C258/$D$2</f>
        <v>1218778.0688831373</v>
      </c>
      <c r="E258" s="70">
        <f t="shared" si="180"/>
        <v>2316000</v>
      </c>
      <c r="F258" s="70">
        <f t="shared" si="180"/>
        <v>2316000</v>
      </c>
      <c r="G258" s="70">
        <f t="shared" si="180"/>
        <v>1233598.6199999999</v>
      </c>
      <c r="H258" s="149">
        <f t="shared" ref="H258:H271" si="182">IFERROR(G258/D258,0)*100</f>
        <v>101.21601721390046</v>
      </c>
      <c r="I258" s="149">
        <f t="shared" si="125"/>
        <v>53.264189119170979</v>
      </c>
    </row>
    <row r="259" spans="1:12">
      <c r="A259" s="6" t="s">
        <v>0</v>
      </c>
      <c r="B259" s="65" t="s">
        <v>1</v>
      </c>
      <c r="C259" s="71">
        <f t="shared" si="180"/>
        <v>9182883.3599999994</v>
      </c>
      <c r="D259" s="71">
        <f t="shared" si="181"/>
        <v>1218778.0688831373</v>
      </c>
      <c r="E259" s="71">
        <f t="shared" si="180"/>
        <v>2316000</v>
      </c>
      <c r="F259" s="71">
        <f t="shared" si="180"/>
        <v>2316000</v>
      </c>
      <c r="G259" s="71">
        <f t="shared" si="180"/>
        <v>1233598.6199999999</v>
      </c>
      <c r="H259" s="150">
        <f t="shared" si="182"/>
        <v>101.21601721390046</v>
      </c>
      <c r="I259" s="150">
        <f t="shared" si="125"/>
        <v>53.264189119170979</v>
      </c>
    </row>
    <row r="260" spans="1:12" s="53" customFormat="1">
      <c r="A260" s="52" t="s">
        <v>154</v>
      </c>
      <c r="B260" s="10" t="s">
        <v>155</v>
      </c>
      <c r="C260" s="72">
        <f t="shared" si="180"/>
        <v>9182883.3599999994</v>
      </c>
      <c r="D260" s="72">
        <f t="shared" si="181"/>
        <v>1218778.0688831373</v>
      </c>
      <c r="E260" s="72">
        <f t="shared" si="180"/>
        <v>2316000</v>
      </c>
      <c r="F260" s="72">
        <f t="shared" si="180"/>
        <v>2316000</v>
      </c>
      <c r="G260" s="72">
        <f t="shared" si="180"/>
        <v>1233598.6199999999</v>
      </c>
      <c r="H260" s="151">
        <f t="shared" si="182"/>
        <v>101.21601721390046</v>
      </c>
      <c r="I260" s="151">
        <f t="shared" si="125"/>
        <v>53.264189119170979</v>
      </c>
    </row>
    <row r="261" spans="1:12">
      <c r="A261" s="7" t="s">
        <v>14</v>
      </c>
      <c r="B261" s="66" t="s">
        <v>15</v>
      </c>
      <c r="C261" s="73">
        <f t="shared" si="180"/>
        <v>9182883.3599999994</v>
      </c>
      <c r="D261" s="73">
        <f t="shared" si="181"/>
        <v>1218778.0688831373</v>
      </c>
      <c r="E261" s="73">
        <f t="shared" si="180"/>
        <v>2316000</v>
      </c>
      <c r="F261" s="73">
        <f t="shared" si="180"/>
        <v>2316000</v>
      </c>
      <c r="G261" s="73">
        <f t="shared" si="180"/>
        <v>1233598.6199999999</v>
      </c>
      <c r="H261" s="152">
        <f t="shared" si="182"/>
        <v>101.21601721390046</v>
      </c>
      <c r="I261" s="152">
        <f t="shared" si="125"/>
        <v>53.264189119170979</v>
      </c>
    </row>
    <row r="262" spans="1:12">
      <c r="A262" s="8" t="s">
        <v>16</v>
      </c>
      <c r="B262" s="66" t="s">
        <v>17</v>
      </c>
      <c r="C262" s="73">
        <f t="shared" ref="C262" si="183">SUM(C263:C265)</f>
        <v>9182883.3599999994</v>
      </c>
      <c r="D262" s="73">
        <f t="shared" si="181"/>
        <v>1218778.0688831373</v>
      </c>
      <c r="E262" s="73">
        <f t="shared" ref="E262:G262" si="184">SUM(E263:E265)</f>
        <v>2316000</v>
      </c>
      <c r="F262" s="73">
        <f t="shared" ref="F262" si="185">SUM(F263:F265)</f>
        <v>2316000</v>
      </c>
      <c r="G262" s="73">
        <f t="shared" si="184"/>
        <v>1233598.6199999999</v>
      </c>
      <c r="H262" s="152">
        <f t="shared" si="182"/>
        <v>101.21601721390046</v>
      </c>
      <c r="I262" s="152">
        <f t="shared" ref="I262:I325" si="186">IFERROR(G262/F262,0)*100</f>
        <v>53.264189119170979</v>
      </c>
    </row>
    <row r="263" spans="1:12">
      <c r="A263" s="9" t="s">
        <v>18</v>
      </c>
      <c r="B263" s="10" t="s">
        <v>19</v>
      </c>
      <c r="C263" s="74">
        <v>9084816.8699999992</v>
      </c>
      <c r="D263" s="74">
        <f t="shared" si="181"/>
        <v>1205762.4089189726</v>
      </c>
      <c r="E263" s="74">
        <v>2250000</v>
      </c>
      <c r="F263" s="74">
        <v>2250000</v>
      </c>
      <c r="G263" s="74">
        <v>1221807.1299999999</v>
      </c>
      <c r="H263" s="153">
        <f t="shared" si="182"/>
        <v>101.33067020188598</v>
      </c>
      <c r="I263" s="153">
        <f t="shared" si="186"/>
        <v>54.302539111111102</v>
      </c>
    </row>
    <row r="264" spans="1:12">
      <c r="A264" s="9" t="s">
        <v>48</v>
      </c>
      <c r="B264" s="10" t="s">
        <v>49</v>
      </c>
      <c r="C264" s="74">
        <v>98066.49</v>
      </c>
      <c r="D264" s="74">
        <f t="shared" si="181"/>
        <v>13015.659964164841</v>
      </c>
      <c r="E264" s="74">
        <v>65000</v>
      </c>
      <c r="F264" s="74">
        <v>65000</v>
      </c>
      <c r="G264" s="74">
        <v>11791.49</v>
      </c>
      <c r="H264" s="153">
        <f t="shared" si="182"/>
        <v>90.594637786057191</v>
      </c>
      <c r="I264" s="153">
        <f t="shared" si="186"/>
        <v>18.140753846153846</v>
      </c>
    </row>
    <row r="265" spans="1:12">
      <c r="A265" s="9" t="s">
        <v>160</v>
      </c>
      <c r="B265" s="10" t="s">
        <v>161</v>
      </c>
      <c r="C265" s="74">
        <v>0</v>
      </c>
      <c r="D265" s="74">
        <f t="shared" si="181"/>
        <v>0</v>
      </c>
      <c r="E265" s="74">
        <v>1000</v>
      </c>
      <c r="F265" s="74">
        <v>1000</v>
      </c>
      <c r="G265" s="74">
        <v>0</v>
      </c>
      <c r="H265" s="153">
        <f t="shared" si="182"/>
        <v>0</v>
      </c>
      <c r="I265" s="153">
        <f t="shared" si="186"/>
        <v>0</v>
      </c>
    </row>
    <row r="266" spans="1:12" ht="33.75">
      <c r="A266" s="5" t="s">
        <v>162</v>
      </c>
      <c r="B266" s="64" t="s">
        <v>163</v>
      </c>
      <c r="C266" s="70">
        <f t="shared" ref="C266:G270" si="187">C267</f>
        <v>6438041.0199999996</v>
      </c>
      <c r="D266" s="70">
        <f t="shared" si="181"/>
        <v>854474.88486296358</v>
      </c>
      <c r="E266" s="70">
        <f t="shared" si="187"/>
        <v>2600000</v>
      </c>
      <c r="F266" s="70">
        <f t="shared" si="187"/>
        <v>2600000</v>
      </c>
      <c r="G266" s="70">
        <f t="shared" si="187"/>
        <v>1214232.08</v>
      </c>
      <c r="H266" s="149">
        <f t="shared" si="182"/>
        <v>142.10272314729679</v>
      </c>
      <c r="I266" s="149">
        <f t="shared" si="186"/>
        <v>46.701233846153848</v>
      </c>
    </row>
    <row r="267" spans="1:12">
      <c r="A267" s="6" t="s">
        <v>0</v>
      </c>
      <c r="B267" s="65" t="s">
        <v>1</v>
      </c>
      <c r="C267" s="71">
        <f t="shared" si="187"/>
        <v>6438041.0199999996</v>
      </c>
      <c r="D267" s="71">
        <f t="shared" si="181"/>
        <v>854474.88486296358</v>
      </c>
      <c r="E267" s="71">
        <f t="shared" si="187"/>
        <v>2600000</v>
      </c>
      <c r="F267" s="71">
        <f t="shared" si="187"/>
        <v>2600000</v>
      </c>
      <c r="G267" s="71">
        <f t="shared" si="187"/>
        <v>1214232.08</v>
      </c>
      <c r="H267" s="150">
        <f t="shared" si="182"/>
        <v>142.10272314729679</v>
      </c>
      <c r="I267" s="150">
        <f t="shared" si="186"/>
        <v>46.701233846153848</v>
      </c>
    </row>
    <row r="268" spans="1:12" s="53" customFormat="1">
      <c r="A268" s="52" t="s">
        <v>154</v>
      </c>
      <c r="B268" s="10" t="s">
        <v>155</v>
      </c>
      <c r="C268" s="72">
        <f t="shared" si="187"/>
        <v>6438041.0199999996</v>
      </c>
      <c r="D268" s="72">
        <f t="shared" si="181"/>
        <v>854474.88486296358</v>
      </c>
      <c r="E268" s="72">
        <f t="shared" si="187"/>
        <v>2600000</v>
      </c>
      <c r="F268" s="72">
        <f t="shared" si="187"/>
        <v>2600000</v>
      </c>
      <c r="G268" s="72">
        <f t="shared" si="187"/>
        <v>1214232.08</v>
      </c>
      <c r="H268" s="151">
        <f t="shared" si="182"/>
        <v>142.10272314729679</v>
      </c>
      <c r="I268" s="151">
        <f t="shared" si="186"/>
        <v>46.701233846153848</v>
      </c>
    </row>
    <row r="269" spans="1:12" ht="22.5">
      <c r="A269" s="7" t="s">
        <v>20</v>
      </c>
      <c r="B269" s="66" t="s">
        <v>21</v>
      </c>
      <c r="C269" s="73">
        <f t="shared" si="187"/>
        <v>6438041.0199999996</v>
      </c>
      <c r="D269" s="73">
        <f t="shared" si="181"/>
        <v>854474.88486296358</v>
      </c>
      <c r="E269" s="73">
        <f t="shared" si="187"/>
        <v>2600000</v>
      </c>
      <c r="F269" s="73">
        <f t="shared" si="187"/>
        <v>2600000</v>
      </c>
      <c r="G269" s="73">
        <f t="shared" si="187"/>
        <v>1214232.08</v>
      </c>
      <c r="H269" s="152">
        <f t="shared" si="182"/>
        <v>142.10272314729679</v>
      </c>
      <c r="I269" s="152">
        <f t="shared" si="186"/>
        <v>46.701233846153848</v>
      </c>
    </row>
    <row r="270" spans="1:12">
      <c r="A270" s="8" t="s">
        <v>164</v>
      </c>
      <c r="B270" s="66" t="s">
        <v>165</v>
      </c>
      <c r="C270" s="73">
        <f t="shared" si="187"/>
        <v>6438041.0199999996</v>
      </c>
      <c r="D270" s="73">
        <f t="shared" si="181"/>
        <v>854474.88486296358</v>
      </c>
      <c r="E270" s="73">
        <f t="shared" si="187"/>
        <v>2600000</v>
      </c>
      <c r="F270" s="73">
        <f t="shared" si="187"/>
        <v>2600000</v>
      </c>
      <c r="G270" s="73">
        <f t="shared" si="187"/>
        <v>1214232.08</v>
      </c>
      <c r="H270" s="152">
        <f t="shared" si="182"/>
        <v>142.10272314729679</v>
      </c>
      <c r="I270" s="152">
        <f t="shared" si="186"/>
        <v>46.701233846153848</v>
      </c>
    </row>
    <row r="271" spans="1:12" ht="22.5">
      <c r="A271" s="9" t="s">
        <v>166</v>
      </c>
      <c r="B271" s="10" t="s">
        <v>167</v>
      </c>
      <c r="C271" s="74">
        <v>6438041.0199999996</v>
      </c>
      <c r="D271" s="74">
        <f t="shared" si="181"/>
        <v>854474.88486296358</v>
      </c>
      <c r="E271" s="74">
        <v>2600000</v>
      </c>
      <c r="F271" s="74">
        <v>2600000</v>
      </c>
      <c r="G271" s="74">
        <v>1214232.08</v>
      </c>
      <c r="H271" s="153">
        <f t="shared" si="182"/>
        <v>142.10272314729679</v>
      </c>
      <c r="I271" s="153">
        <f t="shared" si="186"/>
        <v>46.701233846153848</v>
      </c>
    </row>
    <row r="272" spans="1:12">
      <c r="A272" s="5" t="s">
        <v>188</v>
      </c>
      <c r="B272" s="64" t="s">
        <v>189</v>
      </c>
      <c r="C272" s="70">
        <f t="shared" ref="C272:G276" si="188">C273</f>
        <v>202324828.87</v>
      </c>
      <c r="D272" s="70">
        <f t="shared" ref="D272:D286" si="189">C272/$D$2</f>
        <v>26853119.499635011</v>
      </c>
      <c r="E272" s="70">
        <f t="shared" si="188"/>
        <v>59000000</v>
      </c>
      <c r="F272" s="70">
        <f t="shared" si="188"/>
        <v>59000000</v>
      </c>
      <c r="G272" s="70">
        <f t="shared" si="188"/>
        <v>28479996.550000001</v>
      </c>
      <c r="H272" s="149">
        <f t="shared" ref="H272:H286" si="190">IFERROR(G272/D272,0)*100</f>
        <v>106.05842852033301</v>
      </c>
      <c r="I272" s="149">
        <f t="shared" si="186"/>
        <v>48.271180593220343</v>
      </c>
      <c r="L272" s="3"/>
    </row>
    <row r="273" spans="1:9">
      <c r="A273" s="6" t="s">
        <v>0</v>
      </c>
      <c r="B273" s="65" t="s">
        <v>1</v>
      </c>
      <c r="C273" s="71">
        <f t="shared" si="188"/>
        <v>202324828.87</v>
      </c>
      <c r="D273" s="71">
        <f t="shared" si="189"/>
        <v>26853119.499635011</v>
      </c>
      <c r="E273" s="71">
        <f t="shared" si="188"/>
        <v>59000000</v>
      </c>
      <c r="F273" s="71">
        <f t="shared" si="188"/>
        <v>59000000</v>
      </c>
      <c r="G273" s="71">
        <f t="shared" si="188"/>
        <v>28479996.550000001</v>
      </c>
      <c r="H273" s="150">
        <f t="shared" si="190"/>
        <v>106.05842852033301</v>
      </c>
      <c r="I273" s="150">
        <f t="shared" si="186"/>
        <v>48.271180593220343</v>
      </c>
    </row>
    <row r="274" spans="1:9">
      <c r="A274" s="81" t="s">
        <v>2</v>
      </c>
      <c r="B274" s="10" t="s">
        <v>3</v>
      </c>
      <c r="C274" s="72">
        <f t="shared" si="188"/>
        <v>202324828.87</v>
      </c>
      <c r="D274" s="72">
        <f t="shared" si="189"/>
        <v>26853119.499635011</v>
      </c>
      <c r="E274" s="72">
        <f t="shared" si="188"/>
        <v>59000000</v>
      </c>
      <c r="F274" s="72">
        <f t="shared" si="188"/>
        <v>59000000</v>
      </c>
      <c r="G274" s="72">
        <f t="shared" si="188"/>
        <v>28479996.550000001</v>
      </c>
      <c r="H274" s="151">
        <f t="shared" si="190"/>
        <v>106.05842852033301</v>
      </c>
      <c r="I274" s="151">
        <f t="shared" si="186"/>
        <v>48.271180593220343</v>
      </c>
    </row>
    <row r="275" spans="1:9" ht="22.5">
      <c r="A275" s="7" t="s">
        <v>20</v>
      </c>
      <c r="B275" s="66" t="s">
        <v>21</v>
      </c>
      <c r="C275" s="73">
        <f t="shared" si="188"/>
        <v>202324828.87</v>
      </c>
      <c r="D275" s="73">
        <f t="shared" si="189"/>
        <v>26853119.499635011</v>
      </c>
      <c r="E275" s="73">
        <f t="shared" si="188"/>
        <v>59000000</v>
      </c>
      <c r="F275" s="73">
        <f t="shared" si="188"/>
        <v>59000000</v>
      </c>
      <c r="G275" s="73">
        <f t="shared" si="188"/>
        <v>28479996.550000001</v>
      </c>
      <c r="H275" s="152">
        <f t="shared" si="190"/>
        <v>106.05842852033301</v>
      </c>
      <c r="I275" s="152">
        <f t="shared" si="186"/>
        <v>48.271180593220343</v>
      </c>
    </row>
    <row r="276" spans="1:9">
      <c r="A276" s="8" t="s">
        <v>22</v>
      </c>
      <c r="B276" s="66" t="s">
        <v>23</v>
      </c>
      <c r="C276" s="73">
        <f t="shared" si="188"/>
        <v>202324828.87</v>
      </c>
      <c r="D276" s="73">
        <f t="shared" si="189"/>
        <v>26853119.499635011</v>
      </c>
      <c r="E276" s="73">
        <f t="shared" si="188"/>
        <v>59000000</v>
      </c>
      <c r="F276" s="73">
        <f t="shared" si="188"/>
        <v>59000000</v>
      </c>
      <c r="G276" s="73">
        <f t="shared" si="188"/>
        <v>28479996.550000001</v>
      </c>
      <c r="H276" s="152">
        <f t="shared" si="190"/>
        <v>106.05842852033301</v>
      </c>
      <c r="I276" s="152">
        <f t="shared" si="186"/>
        <v>48.271180593220343</v>
      </c>
    </row>
    <row r="277" spans="1:9">
      <c r="A277" s="9" t="s">
        <v>24</v>
      </c>
      <c r="B277" s="10" t="s">
        <v>25</v>
      </c>
      <c r="C277" s="74">
        <v>202324828.87</v>
      </c>
      <c r="D277" s="74">
        <f t="shared" si="189"/>
        <v>26853119.499635011</v>
      </c>
      <c r="E277" s="74">
        <v>59000000</v>
      </c>
      <c r="F277" s="74">
        <v>59000000</v>
      </c>
      <c r="G277" s="74">
        <v>28479996.550000001</v>
      </c>
      <c r="H277" s="153">
        <f t="shared" si="190"/>
        <v>106.05842852033301</v>
      </c>
      <c r="I277" s="153">
        <f t="shared" si="186"/>
        <v>48.271180593220343</v>
      </c>
    </row>
    <row r="278" spans="1:9">
      <c r="A278" s="5" t="s">
        <v>190</v>
      </c>
      <c r="B278" s="64" t="s">
        <v>191</v>
      </c>
      <c r="C278" s="70">
        <f t="shared" ref="C278:G282" si="191">C279</f>
        <v>27410288</v>
      </c>
      <c r="D278" s="70">
        <f t="shared" si="189"/>
        <v>3637970.4028137233</v>
      </c>
      <c r="E278" s="70">
        <f t="shared" si="191"/>
        <v>7500000</v>
      </c>
      <c r="F278" s="70">
        <f t="shared" si="191"/>
        <v>7500000</v>
      </c>
      <c r="G278" s="70">
        <f t="shared" si="191"/>
        <v>3718408.55</v>
      </c>
      <c r="H278" s="149">
        <f t="shared" si="190"/>
        <v>102.21107206161059</v>
      </c>
      <c r="I278" s="149">
        <f t="shared" si="186"/>
        <v>49.578780666666667</v>
      </c>
    </row>
    <row r="279" spans="1:9">
      <c r="A279" s="6" t="s">
        <v>0</v>
      </c>
      <c r="B279" s="65" t="s">
        <v>1</v>
      </c>
      <c r="C279" s="71">
        <f t="shared" si="191"/>
        <v>27410288</v>
      </c>
      <c r="D279" s="71">
        <f t="shared" si="189"/>
        <v>3637970.4028137233</v>
      </c>
      <c r="E279" s="71">
        <f t="shared" si="191"/>
        <v>7500000</v>
      </c>
      <c r="F279" s="71">
        <f t="shared" si="191"/>
        <v>7500000</v>
      </c>
      <c r="G279" s="71">
        <f t="shared" si="191"/>
        <v>3718408.55</v>
      </c>
      <c r="H279" s="150">
        <f t="shared" si="190"/>
        <v>102.21107206161059</v>
      </c>
      <c r="I279" s="150">
        <f t="shared" si="186"/>
        <v>49.578780666666667</v>
      </c>
    </row>
    <row r="280" spans="1:9" s="53" customFormat="1">
      <c r="A280" s="52" t="s">
        <v>154</v>
      </c>
      <c r="B280" s="10" t="s">
        <v>155</v>
      </c>
      <c r="C280" s="72">
        <f t="shared" si="191"/>
        <v>27410288</v>
      </c>
      <c r="D280" s="72">
        <f t="shared" si="189"/>
        <v>3637970.4028137233</v>
      </c>
      <c r="E280" s="72">
        <f t="shared" si="191"/>
        <v>7500000</v>
      </c>
      <c r="F280" s="72">
        <f t="shared" si="191"/>
        <v>7500000</v>
      </c>
      <c r="G280" s="72">
        <f t="shared" si="191"/>
        <v>3718408.55</v>
      </c>
      <c r="H280" s="151">
        <f t="shared" si="190"/>
        <v>102.21107206161059</v>
      </c>
      <c r="I280" s="151">
        <f t="shared" si="186"/>
        <v>49.578780666666667</v>
      </c>
    </row>
    <row r="281" spans="1:9" ht="22.5">
      <c r="A281" s="7" t="s">
        <v>20</v>
      </c>
      <c r="B281" s="66" t="s">
        <v>21</v>
      </c>
      <c r="C281" s="73">
        <f t="shared" si="191"/>
        <v>27410288</v>
      </c>
      <c r="D281" s="73">
        <f t="shared" si="189"/>
        <v>3637970.4028137233</v>
      </c>
      <c r="E281" s="73">
        <f t="shared" si="191"/>
        <v>7500000</v>
      </c>
      <c r="F281" s="73">
        <f t="shared" si="191"/>
        <v>7500000</v>
      </c>
      <c r="G281" s="73">
        <f t="shared" si="191"/>
        <v>3718408.55</v>
      </c>
      <c r="H281" s="152">
        <f t="shared" si="190"/>
        <v>102.21107206161059</v>
      </c>
      <c r="I281" s="152">
        <f t="shared" si="186"/>
        <v>49.578780666666667</v>
      </c>
    </row>
    <row r="282" spans="1:9">
      <c r="A282" s="8" t="s">
        <v>22</v>
      </c>
      <c r="B282" s="66" t="s">
        <v>23</v>
      </c>
      <c r="C282" s="73">
        <f t="shared" si="191"/>
        <v>27410288</v>
      </c>
      <c r="D282" s="73">
        <f t="shared" si="189"/>
        <v>3637970.4028137233</v>
      </c>
      <c r="E282" s="73">
        <f t="shared" si="191"/>
        <v>7500000</v>
      </c>
      <c r="F282" s="73">
        <f t="shared" si="191"/>
        <v>7500000</v>
      </c>
      <c r="G282" s="73">
        <f t="shared" si="191"/>
        <v>3718408.55</v>
      </c>
      <c r="H282" s="152">
        <f t="shared" si="190"/>
        <v>102.21107206161059</v>
      </c>
      <c r="I282" s="152">
        <f t="shared" si="186"/>
        <v>49.578780666666667</v>
      </c>
    </row>
    <row r="283" spans="1:9">
      <c r="A283" s="9" t="s">
        <v>24</v>
      </c>
      <c r="B283" s="10" t="s">
        <v>25</v>
      </c>
      <c r="C283" s="74">
        <v>27410288</v>
      </c>
      <c r="D283" s="74">
        <f t="shared" si="189"/>
        <v>3637970.4028137233</v>
      </c>
      <c r="E283" s="74">
        <v>7500000</v>
      </c>
      <c r="F283" s="74">
        <v>7500000</v>
      </c>
      <c r="G283" s="74">
        <v>3718408.55</v>
      </c>
      <c r="H283" s="153">
        <f t="shared" si="190"/>
        <v>102.21107206161059</v>
      </c>
      <c r="I283" s="153">
        <f t="shared" si="186"/>
        <v>49.578780666666667</v>
      </c>
    </row>
    <row r="284" spans="1:9">
      <c r="A284" s="5" t="s">
        <v>192</v>
      </c>
      <c r="B284" s="64" t="s">
        <v>193</v>
      </c>
      <c r="C284" s="70">
        <f t="shared" ref="C284:G288" si="192">C285</f>
        <v>90690144.680000007</v>
      </c>
      <c r="D284" s="70">
        <f t="shared" si="189"/>
        <v>12036650.697458358</v>
      </c>
      <c r="E284" s="70">
        <f t="shared" si="192"/>
        <v>25000000</v>
      </c>
      <c r="F284" s="70">
        <f t="shared" si="192"/>
        <v>25000000</v>
      </c>
      <c r="G284" s="70">
        <f t="shared" si="192"/>
        <v>12236107.24</v>
      </c>
      <c r="H284" s="149">
        <f t="shared" si="190"/>
        <v>101.65707676956812</v>
      </c>
      <c r="I284" s="149">
        <f t="shared" si="186"/>
        <v>48.944428960000003</v>
      </c>
    </row>
    <row r="285" spans="1:9">
      <c r="A285" s="6" t="s">
        <v>0</v>
      </c>
      <c r="B285" s="65" t="s">
        <v>1</v>
      </c>
      <c r="C285" s="71">
        <f t="shared" si="192"/>
        <v>90690144.680000007</v>
      </c>
      <c r="D285" s="71">
        <f t="shared" si="189"/>
        <v>12036650.697458358</v>
      </c>
      <c r="E285" s="71">
        <f t="shared" si="192"/>
        <v>25000000</v>
      </c>
      <c r="F285" s="71">
        <f t="shared" si="192"/>
        <v>25000000</v>
      </c>
      <c r="G285" s="71">
        <f t="shared" si="192"/>
        <v>12236107.24</v>
      </c>
      <c r="H285" s="150">
        <f t="shared" si="190"/>
        <v>101.65707676956812</v>
      </c>
      <c r="I285" s="150">
        <f t="shared" si="186"/>
        <v>48.944428960000003</v>
      </c>
    </row>
    <row r="286" spans="1:9">
      <c r="A286" s="82" t="s">
        <v>212</v>
      </c>
      <c r="B286" s="10" t="s">
        <v>250</v>
      </c>
      <c r="C286" s="72">
        <f t="shared" si="192"/>
        <v>90690144.680000007</v>
      </c>
      <c r="D286" s="72">
        <f t="shared" si="189"/>
        <v>12036650.697458358</v>
      </c>
      <c r="E286" s="72">
        <f t="shared" si="192"/>
        <v>25000000</v>
      </c>
      <c r="F286" s="72">
        <f t="shared" si="192"/>
        <v>25000000</v>
      </c>
      <c r="G286" s="72">
        <f t="shared" si="192"/>
        <v>12236107.24</v>
      </c>
      <c r="H286" s="151">
        <f t="shared" si="190"/>
        <v>101.65707676956812</v>
      </c>
      <c r="I286" s="151">
        <f t="shared" si="186"/>
        <v>48.944428960000003</v>
      </c>
    </row>
    <row r="287" spans="1:9" ht="22.5">
      <c r="A287" s="7" t="s">
        <v>20</v>
      </c>
      <c r="B287" s="66" t="s">
        <v>21</v>
      </c>
      <c r="C287" s="73">
        <f t="shared" si="192"/>
        <v>90690144.680000007</v>
      </c>
      <c r="D287" s="73">
        <f t="shared" ref="D287:D350" si="193">C287/$D$2</f>
        <v>12036650.697458358</v>
      </c>
      <c r="E287" s="73">
        <f t="shared" si="192"/>
        <v>25000000</v>
      </c>
      <c r="F287" s="73">
        <f t="shared" si="192"/>
        <v>25000000</v>
      </c>
      <c r="G287" s="73">
        <f t="shared" si="192"/>
        <v>12236107.24</v>
      </c>
      <c r="H287" s="152">
        <f t="shared" ref="H287:H350" si="194">IFERROR(G287/D287,0)*100</f>
        <v>101.65707676956812</v>
      </c>
      <c r="I287" s="152">
        <f t="shared" si="186"/>
        <v>48.944428960000003</v>
      </c>
    </row>
    <row r="288" spans="1:9">
      <c r="A288" s="8" t="s">
        <v>22</v>
      </c>
      <c r="B288" s="66" t="s">
        <v>23</v>
      </c>
      <c r="C288" s="73">
        <f t="shared" si="192"/>
        <v>90690144.680000007</v>
      </c>
      <c r="D288" s="73">
        <f t="shared" si="193"/>
        <v>12036650.697458358</v>
      </c>
      <c r="E288" s="73">
        <f t="shared" si="192"/>
        <v>25000000</v>
      </c>
      <c r="F288" s="73">
        <f t="shared" si="192"/>
        <v>25000000</v>
      </c>
      <c r="G288" s="73">
        <f t="shared" si="192"/>
        <v>12236107.24</v>
      </c>
      <c r="H288" s="152">
        <f t="shared" si="194"/>
        <v>101.65707676956812</v>
      </c>
      <c r="I288" s="152">
        <f t="shared" si="186"/>
        <v>48.944428960000003</v>
      </c>
    </row>
    <row r="289" spans="1:9">
      <c r="A289" s="9" t="s">
        <v>24</v>
      </c>
      <c r="B289" s="10" t="s">
        <v>25</v>
      </c>
      <c r="C289" s="74">
        <v>90690144.680000007</v>
      </c>
      <c r="D289" s="74">
        <f t="shared" si="193"/>
        <v>12036650.697458358</v>
      </c>
      <c r="E289" s="74">
        <v>25000000</v>
      </c>
      <c r="F289" s="74">
        <v>25000000</v>
      </c>
      <c r="G289" s="74">
        <v>12236107.24</v>
      </c>
      <c r="H289" s="153">
        <f t="shared" si="194"/>
        <v>101.65707676956812</v>
      </c>
      <c r="I289" s="153">
        <f t="shared" si="186"/>
        <v>48.944428960000003</v>
      </c>
    </row>
    <row r="290" spans="1:9" ht="22.5">
      <c r="A290" s="5" t="s">
        <v>194</v>
      </c>
      <c r="B290" s="64" t="s">
        <v>195</v>
      </c>
      <c r="C290" s="70">
        <f t="shared" ref="C290:G294" si="195">C291</f>
        <v>10293525.039999999</v>
      </c>
      <c r="D290" s="70">
        <f t="shared" si="193"/>
        <v>1366185.5517950759</v>
      </c>
      <c r="E290" s="70">
        <f t="shared" si="195"/>
        <v>2700000</v>
      </c>
      <c r="F290" s="70">
        <f t="shared" si="195"/>
        <v>2700000</v>
      </c>
      <c r="G290" s="70">
        <f t="shared" si="195"/>
        <v>1362400.09</v>
      </c>
      <c r="H290" s="149">
        <f t="shared" si="194"/>
        <v>99.722917447772602</v>
      </c>
      <c r="I290" s="149">
        <f t="shared" si="186"/>
        <v>50.459262592592594</v>
      </c>
    </row>
    <row r="291" spans="1:9">
      <c r="A291" s="6" t="s">
        <v>0</v>
      </c>
      <c r="B291" s="65" t="s">
        <v>1</v>
      </c>
      <c r="C291" s="71">
        <f t="shared" si="195"/>
        <v>10293525.039999999</v>
      </c>
      <c r="D291" s="71">
        <f t="shared" si="193"/>
        <v>1366185.5517950759</v>
      </c>
      <c r="E291" s="71">
        <f t="shared" si="195"/>
        <v>2700000</v>
      </c>
      <c r="F291" s="71">
        <f t="shared" si="195"/>
        <v>2700000</v>
      </c>
      <c r="G291" s="71">
        <f t="shared" si="195"/>
        <v>1362400.09</v>
      </c>
      <c r="H291" s="150">
        <f t="shared" si="194"/>
        <v>99.722917447772602</v>
      </c>
      <c r="I291" s="150">
        <f t="shared" si="186"/>
        <v>50.459262592592594</v>
      </c>
    </row>
    <row r="292" spans="1:9" s="53" customFormat="1">
      <c r="A292" s="52" t="s">
        <v>154</v>
      </c>
      <c r="B292" s="10" t="s">
        <v>155</v>
      </c>
      <c r="C292" s="72">
        <f t="shared" si="195"/>
        <v>10293525.039999999</v>
      </c>
      <c r="D292" s="72">
        <f t="shared" si="193"/>
        <v>1366185.5517950759</v>
      </c>
      <c r="E292" s="72">
        <f t="shared" si="195"/>
        <v>2700000</v>
      </c>
      <c r="F292" s="72">
        <f t="shared" si="195"/>
        <v>2700000</v>
      </c>
      <c r="G292" s="72">
        <f t="shared" si="195"/>
        <v>1362400.09</v>
      </c>
      <c r="H292" s="151">
        <f t="shared" si="194"/>
        <v>99.722917447772602</v>
      </c>
      <c r="I292" s="151">
        <f t="shared" si="186"/>
        <v>50.459262592592594</v>
      </c>
    </row>
    <row r="293" spans="1:9" ht="22.5">
      <c r="A293" s="7" t="s">
        <v>20</v>
      </c>
      <c r="B293" s="66" t="s">
        <v>21</v>
      </c>
      <c r="C293" s="73">
        <f t="shared" si="195"/>
        <v>10293525.039999999</v>
      </c>
      <c r="D293" s="73">
        <f t="shared" si="193"/>
        <v>1366185.5517950759</v>
      </c>
      <c r="E293" s="73">
        <f t="shared" si="195"/>
        <v>2700000</v>
      </c>
      <c r="F293" s="73">
        <f t="shared" si="195"/>
        <v>2700000</v>
      </c>
      <c r="G293" s="73">
        <f t="shared" si="195"/>
        <v>1362400.09</v>
      </c>
      <c r="H293" s="152">
        <f t="shared" si="194"/>
        <v>99.722917447772602</v>
      </c>
      <c r="I293" s="152">
        <f t="shared" si="186"/>
        <v>50.459262592592594</v>
      </c>
    </row>
    <row r="294" spans="1:9">
      <c r="A294" s="8" t="s">
        <v>22</v>
      </c>
      <c r="B294" s="66" t="s">
        <v>23</v>
      </c>
      <c r="C294" s="73">
        <f t="shared" si="195"/>
        <v>10293525.039999999</v>
      </c>
      <c r="D294" s="73">
        <f t="shared" si="193"/>
        <v>1366185.5517950759</v>
      </c>
      <c r="E294" s="73">
        <f t="shared" si="195"/>
        <v>2700000</v>
      </c>
      <c r="F294" s="73">
        <f t="shared" si="195"/>
        <v>2700000</v>
      </c>
      <c r="G294" s="73">
        <f t="shared" si="195"/>
        <v>1362400.09</v>
      </c>
      <c r="H294" s="152">
        <f t="shared" si="194"/>
        <v>99.722917447772602</v>
      </c>
      <c r="I294" s="152">
        <f t="shared" si="186"/>
        <v>50.459262592592594</v>
      </c>
    </row>
    <row r="295" spans="1:9">
      <c r="A295" s="9" t="s">
        <v>24</v>
      </c>
      <c r="B295" s="10" t="s">
        <v>25</v>
      </c>
      <c r="C295" s="74">
        <v>10293525.039999999</v>
      </c>
      <c r="D295" s="74">
        <f t="shared" si="193"/>
        <v>1366185.5517950759</v>
      </c>
      <c r="E295" s="74">
        <v>2700000</v>
      </c>
      <c r="F295" s="74">
        <v>2700000</v>
      </c>
      <c r="G295" s="74">
        <v>1362400.09</v>
      </c>
      <c r="H295" s="153">
        <f t="shared" si="194"/>
        <v>99.722917447772602</v>
      </c>
      <c r="I295" s="153">
        <f t="shared" si="186"/>
        <v>50.459262592592594</v>
      </c>
    </row>
    <row r="296" spans="1:9">
      <c r="A296" s="5" t="s">
        <v>196</v>
      </c>
      <c r="B296" s="64" t="s">
        <v>197</v>
      </c>
      <c r="C296" s="70">
        <f t="shared" ref="C296:G300" si="196">C297</f>
        <v>28705410.149999999</v>
      </c>
      <c r="D296" s="70">
        <f t="shared" si="193"/>
        <v>3809862.6518017119</v>
      </c>
      <c r="E296" s="70">
        <f t="shared" si="196"/>
        <v>7100000</v>
      </c>
      <c r="F296" s="70">
        <f t="shared" si="196"/>
        <v>7100000</v>
      </c>
      <c r="G296" s="70">
        <f t="shared" si="196"/>
        <v>3729916.21</v>
      </c>
      <c r="H296" s="149">
        <f t="shared" si="194"/>
        <v>97.901592547859835</v>
      </c>
      <c r="I296" s="149">
        <f t="shared" si="186"/>
        <v>52.53403112676056</v>
      </c>
    </row>
    <row r="297" spans="1:9">
      <c r="A297" s="6" t="s">
        <v>0</v>
      </c>
      <c r="B297" s="65" t="s">
        <v>1</v>
      </c>
      <c r="C297" s="71">
        <f t="shared" si="196"/>
        <v>28705410.149999999</v>
      </c>
      <c r="D297" s="71">
        <f t="shared" si="193"/>
        <v>3809862.6518017119</v>
      </c>
      <c r="E297" s="71">
        <f t="shared" si="196"/>
        <v>7100000</v>
      </c>
      <c r="F297" s="71">
        <f t="shared" si="196"/>
        <v>7100000</v>
      </c>
      <c r="G297" s="71">
        <f t="shared" si="196"/>
        <v>3729916.21</v>
      </c>
      <c r="H297" s="150">
        <f t="shared" si="194"/>
        <v>97.901592547859835</v>
      </c>
      <c r="I297" s="150">
        <f t="shared" si="186"/>
        <v>52.53403112676056</v>
      </c>
    </row>
    <row r="298" spans="1:9">
      <c r="A298" s="82" t="s">
        <v>212</v>
      </c>
      <c r="B298" s="10" t="s">
        <v>250</v>
      </c>
      <c r="C298" s="72">
        <f t="shared" si="196"/>
        <v>28705410.149999999</v>
      </c>
      <c r="D298" s="72">
        <f t="shared" si="193"/>
        <v>3809862.6518017119</v>
      </c>
      <c r="E298" s="72">
        <f t="shared" si="196"/>
        <v>7100000</v>
      </c>
      <c r="F298" s="72">
        <f t="shared" si="196"/>
        <v>7100000</v>
      </c>
      <c r="G298" s="72">
        <f t="shared" si="196"/>
        <v>3729916.21</v>
      </c>
      <c r="H298" s="151">
        <f t="shared" si="194"/>
        <v>97.901592547859835</v>
      </c>
      <c r="I298" s="151">
        <f t="shared" si="186"/>
        <v>52.53403112676056</v>
      </c>
    </row>
    <row r="299" spans="1:9" ht="22.5">
      <c r="A299" s="7" t="s">
        <v>20</v>
      </c>
      <c r="B299" s="66" t="s">
        <v>21</v>
      </c>
      <c r="C299" s="73">
        <f t="shared" si="196"/>
        <v>28705410.149999999</v>
      </c>
      <c r="D299" s="73">
        <f t="shared" si="193"/>
        <v>3809862.6518017119</v>
      </c>
      <c r="E299" s="73">
        <f t="shared" si="196"/>
        <v>7100000</v>
      </c>
      <c r="F299" s="73">
        <f t="shared" si="196"/>
        <v>7100000</v>
      </c>
      <c r="G299" s="73">
        <f t="shared" si="196"/>
        <v>3729916.21</v>
      </c>
      <c r="H299" s="152">
        <f t="shared" si="194"/>
        <v>97.901592547859835</v>
      </c>
      <c r="I299" s="152">
        <f t="shared" si="186"/>
        <v>52.53403112676056</v>
      </c>
    </row>
    <row r="300" spans="1:9">
      <c r="A300" s="8" t="s">
        <v>22</v>
      </c>
      <c r="B300" s="66" t="s">
        <v>23</v>
      </c>
      <c r="C300" s="73">
        <f t="shared" si="196"/>
        <v>28705410.149999999</v>
      </c>
      <c r="D300" s="73">
        <f t="shared" si="193"/>
        <v>3809862.6518017119</v>
      </c>
      <c r="E300" s="73">
        <f t="shared" si="196"/>
        <v>7100000</v>
      </c>
      <c r="F300" s="73">
        <f t="shared" si="196"/>
        <v>7100000</v>
      </c>
      <c r="G300" s="73">
        <f t="shared" si="196"/>
        <v>3729916.21</v>
      </c>
      <c r="H300" s="152">
        <f t="shared" si="194"/>
        <v>97.901592547859835</v>
      </c>
      <c r="I300" s="152">
        <f t="shared" si="186"/>
        <v>52.53403112676056</v>
      </c>
    </row>
    <row r="301" spans="1:9">
      <c r="A301" s="9" t="s">
        <v>24</v>
      </c>
      <c r="B301" s="10" t="s">
        <v>25</v>
      </c>
      <c r="C301" s="74">
        <v>28705410.149999999</v>
      </c>
      <c r="D301" s="74">
        <f t="shared" si="193"/>
        <v>3809862.6518017119</v>
      </c>
      <c r="E301" s="74">
        <v>7100000</v>
      </c>
      <c r="F301" s="74">
        <v>7100000</v>
      </c>
      <c r="G301" s="74">
        <v>3729916.21</v>
      </c>
      <c r="H301" s="153">
        <f t="shared" si="194"/>
        <v>97.901592547859835</v>
      </c>
      <c r="I301" s="153">
        <f t="shared" si="186"/>
        <v>52.53403112676056</v>
      </c>
    </row>
    <row r="302" spans="1:9">
      <c r="A302" s="5" t="s">
        <v>198</v>
      </c>
      <c r="B302" s="64" t="s">
        <v>199</v>
      </c>
      <c r="C302" s="70">
        <f t="shared" ref="C302:G306" si="197">C303</f>
        <v>1566968.02</v>
      </c>
      <c r="D302" s="70">
        <f t="shared" si="193"/>
        <v>207972.39631030592</v>
      </c>
      <c r="E302" s="70">
        <f t="shared" si="197"/>
        <v>458000</v>
      </c>
      <c r="F302" s="70">
        <f t="shared" si="197"/>
        <v>458000</v>
      </c>
      <c r="G302" s="70">
        <f t="shared" si="197"/>
        <v>205057.43</v>
      </c>
      <c r="H302" s="149">
        <f t="shared" si="194"/>
        <v>98.59838788126639</v>
      </c>
      <c r="I302" s="149">
        <f t="shared" si="186"/>
        <v>44.772364628820959</v>
      </c>
    </row>
    <row r="303" spans="1:9" ht="14.25" customHeight="1">
      <c r="A303" s="6" t="s">
        <v>0</v>
      </c>
      <c r="B303" s="65" t="s">
        <v>1</v>
      </c>
      <c r="C303" s="71">
        <f t="shared" si="197"/>
        <v>1566968.02</v>
      </c>
      <c r="D303" s="71">
        <f t="shared" si="193"/>
        <v>207972.39631030592</v>
      </c>
      <c r="E303" s="71">
        <f t="shared" si="197"/>
        <v>458000</v>
      </c>
      <c r="F303" s="71">
        <f t="shared" si="197"/>
        <v>458000</v>
      </c>
      <c r="G303" s="71">
        <f t="shared" si="197"/>
        <v>205057.43</v>
      </c>
      <c r="H303" s="150">
        <f t="shared" si="194"/>
        <v>98.59838788126639</v>
      </c>
      <c r="I303" s="150">
        <f t="shared" si="186"/>
        <v>44.772364628820959</v>
      </c>
    </row>
    <row r="304" spans="1:9" s="53" customFormat="1">
      <c r="A304" s="52" t="s">
        <v>154</v>
      </c>
      <c r="B304" s="10" t="s">
        <v>155</v>
      </c>
      <c r="C304" s="72">
        <f t="shared" si="197"/>
        <v>1566968.02</v>
      </c>
      <c r="D304" s="72">
        <f t="shared" si="193"/>
        <v>207972.39631030592</v>
      </c>
      <c r="E304" s="72">
        <f t="shared" si="197"/>
        <v>458000</v>
      </c>
      <c r="F304" s="72">
        <f t="shared" si="197"/>
        <v>458000</v>
      </c>
      <c r="G304" s="72">
        <f t="shared" si="197"/>
        <v>205057.43</v>
      </c>
      <c r="H304" s="151">
        <f t="shared" si="194"/>
        <v>98.59838788126639</v>
      </c>
      <c r="I304" s="151">
        <f t="shared" si="186"/>
        <v>44.772364628820959</v>
      </c>
    </row>
    <row r="305" spans="1:9" ht="22.5">
      <c r="A305" s="7" t="s">
        <v>20</v>
      </c>
      <c r="B305" s="66" t="s">
        <v>21</v>
      </c>
      <c r="C305" s="73">
        <f t="shared" si="197"/>
        <v>1566968.02</v>
      </c>
      <c r="D305" s="73">
        <f t="shared" si="193"/>
        <v>207972.39631030592</v>
      </c>
      <c r="E305" s="73">
        <f t="shared" si="197"/>
        <v>458000</v>
      </c>
      <c r="F305" s="73">
        <f t="shared" si="197"/>
        <v>458000</v>
      </c>
      <c r="G305" s="73">
        <f t="shared" si="197"/>
        <v>205057.43</v>
      </c>
      <c r="H305" s="152">
        <f t="shared" si="194"/>
        <v>98.59838788126639</v>
      </c>
      <c r="I305" s="152">
        <f t="shared" si="186"/>
        <v>44.772364628820959</v>
      </c>
    </row>
    <row r="306" spans="1:9">
      <c r="A306" s="8" t="s">
        <v>22</v>
      </c>
      <c r="B306" s="66" t="s">
        <v>23</v>
      </c>
      <c r="C306" s="73">
        <f t="shared" si="197"/>
        <v>1566968.02</v>
      </c>
      <c r="D306" s="73">
        <f t="shared" si="193"/>
        <v>207972.39631030592</v>
      </c>
      <c r="E306" s="73">
        <f t="shared" si="197"/>
        <v>458000</v>
      </c>
      <c r="F306" s="73">
        <f t="shared" si="197"/>
        <v>458000</v>
      </c>
      <c r="G306" s="73">
        <f t="shared" si="197"/>
        <v>205057.43</v>
      </c>
      <c r="H306" s="152">
        <f t="shared" si="194"/>
        <v>98.59838788126639</v>
      </c>
      <c r="I306" s="152">
        <f t="shared" si="186"/>
        <v>44.772364628820959</v>
      </c>
    </row>
    <row r="307" spans="1:9">
      <c r="A307" s="9" t="s">
        <v>24</v>
      </c>
      <c r="B307" s="10" t="s">
        <v>25</v>
      </c>
      <c r="C307" s="74">
        <v>1566968.02</v>
      </c>
      <c r="D307" s="74">
        <f t="shared" si="193"/>
        <v>207972.39631030592</v>
      </c>
      <c r="E307" s="74">
        <v>458000</v>
      </c>
      <c r="F307" s="74">
        <v>458000</v>
      </c>
      <c r="G307" s="74">
        <v>205057.43</v>
      </c>
      <c r="H307" s="153">
        <f t="shared" si="194"/>
        <v>98.59838788126639</v>
      </c>
      <c r="I307" s="153">
        <f t="shared" si="186"/>
        <v>44.772364628820959</v>
      </c>
    </row>
    <row r="308" spans="1:9">
      <c r="A308" s="5" t="s">
        <v>200</v>
      </c>
      <c r="B308" s="64" t="s">
        <v>201</v>
      </c>
      <c r="C308" s="70">
        <f t="shared" ref="C308:G312" si="198">C309</f>
        <v>41816455.049999997</v>
      </c>
      <c r="D308" s="70">
        <f t="shared" si="193"/>
        <v>5549997.3521799715</v>
      </c>
      <c r="E308" s="70">
        <f t="shared" si="198"/>
        <v>9700000</v>
      </c>
      <c r="F308" s="70">
        <f t="shared" si="198"/>
        <v>9700000</v>
      </c>
      <c r="G308" s="70">
        <f t="shared" si="198"/>
        <v>5024774.75</v>
      </c>
      <c r="H308" s="149">
        <f t="shared" si="194"/>
        <v>90.53652517557201</v>
      </c>
      <c r="I308" s="149">
        <f t="shared" si="186"/>
        <v>51.801801546391758</v>
      </c>
    </row>
    <row r="309" spans="1:9">
      <c r="A309" s="6" t="s">
        <v>0</v>
      </c>
      <c r="B309" s="65" t="s">
        <v>1</v>
      </c>
      <c r="C309" s="71">
        <f t="shared" si="198"/>
        <v>41816455.049999997</v>
      </c>
      <c r="D309" s="71">
        <f t="shared" si="193"/>
        <v>5549997.3521799715</v>
      </c>
      <c r="E309" s="71">
        <f t="shared" si="198"/>
        <v>9700000</v>
      </c>
      <c r="F309" s="71">
        <f t="shared" si="198"/>
        <v>9700000</v>
      </c>
      <c r="G309" s="71">
        <f t="shared" si="198"/>
        <v>5024774.75</v>
      </c>
      <c r="H309" s="150">
        <f t="shared" si="194"/>
        <v>90.53652517557201</v>
      </c>
      <c r="I309" s="150">
        <f t="shared" si="186"/>
        <v>51.801801546391758</v>
      </c>
    </row>
    <row r="310" spans="1:9">
      <c r="A310" s="82" t="s">
        <v>212</v>
      </c>
      <c r="B310" s="10" t="s">
        <v>250</v>
      </c>
      <c r="C310" s="72">
        <f t="shared" si="198"/>
        <v>41816455.049999997</v>
      </c>
      <c r="D310" s="72">
        <f t="shared" si="193"/>
        <v>5549997.3521799715</v>
      </c>
      <c r="E310" s="72">
        <f t="shared" si="198"/>
        <v>9700000</v>
      </c>
      <c r="F310" s="72">
        <f t="shared" si="198"/>
        <v>9700000</v>
      </c>
      <c r="G310" s="72">
        <f t="shared" si="198"/>
        <v>5024774.75</v>
      </c>
      <c r="H310" s="151">
        <f t="shared" si="194"/>
        <v>90.53652517557201</v>
      </c>
      <c r="I310" s="151">
        <f t="shared" si="186"/>
        <v>51.801801546391758</v>
      </c>
    </row>
    <row r="311" spans="1:9" ht="22.5">
      <c r="A311" s="7" t="s">
        <v>20</v>
      </c>
      <c r="B311" s="66" t="s">
        <v>21</v>
      </c>
      <c r="C311" s="73">
        <f t="shared" si="198"/>
        <v>41816455.049999997</v>
      </c>
      <c r="D311" s="73">
        <f t="shared" si="193"/>
        <v>5549997.3521799715</v>
      </c>
      <c r="E311" s="73">
        <f t="shared" si="198"/>
        <v>9700000</v>
      </c>
      <c r="F311" s="73">
        <f t="shared" si="198"/>
        <v>9700000</v>
      </c>
      <c r="G311" s="73">
        <f t="shared" si="198"/>
        <v>5024774.75</v>
      </c>
      <c r="H311" s="152">
        <f t="shared" si="194"/>
        <v>90.53652517557201</v>
      </c>
      <c r="I311" s="152">
        <f t="shared" si="186"/>
        <v>51.801801546391758</v>
      </c>
    </row>
    <row r="312" spans="1:9">
      <c r="A312" s="8" t="s">
        <v>22</v>
      </c>
      <c r="B312" s="66" t="s">
        <v>23</v>
      </c>
      <c r="C312" s="73">
        <f t="shared" si="198"/>
        <v>41816455.049999997</v>
      </c>
      <c r="D312" s="73">
        <f t="shared" si="193"/>
        <v>5549997.3521799715</v>
      </c>
      <c r="E312" s="73">
        <f t="shared" si="198"/>
        <v>9700000</v>
      </c>
      <c r="F312" s="73">
        <f t="shared" si="198"/>
        <v>9700000</v>
      </c>
      <c r="G312" s="73">
        <f t="shared" si="198"/>
        <v>5024774.75</v>
      </c>
      <c r="H312" s="152">
        <f t="shared" si="194"/>
        <v>90.53652517557201</v>
      </c>
      <c r="I312" s="152">
        <f t="shared" si="186"/>
        <v>51.801801546391758</v>
      </c>
    </row>
    <row r="313" spans="1:9">
      <c r="A313" s="9" t="s">
        <v>24</v>
      </c>
      <c r="B313" s="10" t="s">
        <v>25</v>
      </c>
      <c r="C313" s="74">
        <v>41816455.049999997</v>
      </c>
      <c r="D313" s="74">
        <f t="shared" si="193"/>
        <v>5549997.3521799715</v>
      </c>
      <c r="E313" s="74">
        <v>9700000</v>
      </c>
      <c r="F313" s="74">
        <v>9700000</v>
      </c>
      <c r="G313" s="74">
        <v>5024774.75</v>
      </c>
      <c r="H313" s="153">
        <f t="shared" si="194"/>
        <v>90.53652517557201</v>
      </c>
      <c r="I313" s="153">
        <f t="shared" si="186"/>
        <v>51.801801546391758</v>
      </c>
    </row>
    <row r="314" spans="1:9">
      <c r="A314" s="5" t="s">
        <v>202</v>
      </c>
      <c r="B314" s="64" t="s">
        <v>203</v>
      </c>
      <c r="C314" s="70">
        <f t="shared" ref="C314:G318" si="199">C315</f>
        <v>217114484.72</v>
      </c>
      <c r="D314" s="70">
        <f t="shared" si="193"/>
        <v>28816044.159532815</v>
      </c>
      <c r="E314" s="70">
        <f t="shared" si="199"/>
        <v>62500000</v>
      </c>
      <c r="F314" s="70">
        <f t="shared" si="199"/>
        <v>62500000</v>
      </c>
      <c r="G314" s="70">
        <f t="shared" si="199"/>
        <v>30357656.719999999</v>
      </c>
      <c r="H314" s="149">
        <f t="shared" si="194"/>
        <v>105.34984105358956</v>
      </c>
      <c r="I314" s="149">
        <f t="shared" si="186"/>
        <v>48.572250751999995</v>
      </c>
    </row>
    <row r="315" spans="1:9">
      <c r="A315" s="6" t="s">
        <v>0</v>
      </c>
      <c r="B315" s="65" t="s">
        <v>1</v>
      </c>
      <c r="C315" s="71">
        <f t="shared" si="199"/>
        <v>217114484.72</v>
      </c>
      <c r="D315" s="71">
        <f t="shared" si="193"/>
        <v>28816044.159532815</v>
      </c>
      <c r="E315" s="71">
        <f t="shared" si="199"/>
        <v>62500000</v>
      </c>
      <c r="F315" s="71">
        <f t="shared" si="199"/>
        <v>62500000</v>
      </c>
      <c r="G315" s="71">
        <f t="shared" si="199"/>
        <v>30357656.719999999</v>
      </c>
      <c r="H315" s="150">
        <f t="shared" si="194"/>
        <v>105.34984105358956</v>
      </c>
      <c r="I315" s="150">
        <f t="shared" si="186"/>
        <v>48.572250751999995</v>
      </c>
    </row>
    <row r="316" spans="1:9" s="53" customFormat="1">
      <c r="A316" s="52" t="s">
        <v>154</v>
      </c>
      <c r="B316" s="10" t="s">
        <v>155</v>
      </c>
      <c r="C316" s="72">
        <f t="shared" si="199"/>
        <v>217114484.72</v>
      </c>
      <c r="D316" s="72">
        <f t="shared" si="193"/>
        <v>28816044.159532815</v>
      </c>
      <c r="E316" s="72">
        <f t="shared" si="199"/>
        <v>62500000</v>
      </c>
      <c r="F316" s="72">
        <f t="shared" si="199"/>
        <v>62500000</v>
      </c>
      <c r="G316" s="72">
        <f t="shared" si="199"/>
        <v>30357656.719999999</v>
      </c>
      <c r="H316" s="151">
        <f t="shared" si="194"/>
        <v>105.34984105358956</v>
      </c>
      <c r="I316" s="151">
        <f t="shared" si="186"/>
        <v>48.572250751999995</v>
      </c>
    </row>
    <row r="317" spans="1:9" ht="22.5">
      <c r="A317" s="7" t="s">
        <v>20</v>
      </c>
      <c r="B317" s="66" t="s">
        <v>21</v>
      </c>
      <c r="C317" s="73">
        <f t="shared" si="199"/>
        <v>217114484.72</v>
      </c>
      <c r="D317" s="73">
        <f t="shared" si="193"/>
        <v>28816044.159532815</v>
      </c>
      <c r="E317" s="73">
        <f t="shared" si="199"/>
        <v>62500000</v>
      </c>
      <c r="F317" s="73">
        <f t="shared" si="199"/>
        <v>62500000</v>
      </c>
      <c r="G317" s="73">
        <f t="shared" si="199"/>
        <v>30357656.719999999</v>
      </c>
      <c r="H317" s="152">
        <f t="shared" si="194"/>
        <v>105.34984105358956</v>
      </c>
      <c r="I317" s="152">
        <f t="shared" si="186"/>
        <v>48.572250751999995</v>
      </c>
    </row>
    <row r="318" spans="1:9">
      <c r="A318" s="8" t="s">
        <v>22</v>
      </c>
      <c r="B318" s="66" t="s">
        <v>23</v>
      </c>
      <c r="C318" s="73">
        <f t="shared" si="199"/>
        <v>217114484.72</v>
      </c>
      <c r="D318" s="73">
        <f t="shared" si="193"/>
        <v>28816044.159532815</v>
      </c>
      <c r="E318" s="73">
        <f t="shared" si="199"/>
        <v>62500000</v>
      </c>
      <c r="F318" s="73">
        <f t="shared" si="199"/>
        <v>62500000</v>
      </c>
      <c r="G318" s="73">
        <f t="shared" si="199"/>
        <v>30357656.719999999</v>
      </c>
      <c r="H318" s="152">
        <f t="shared" si="194"/>
        <v>105.34984105358956</v>
      </c>
      <c r="I318" s="152">
        <f t="shared" si="186"/>
        <v>48.572250751999995</v>
      </c>
    </row>
    <row r="319" spans="1:9">
      <c r="A319" s="9" t="s">
        <v>24</v>
      </c>
      <c r="B319" s="10" t="s">
        <v>25</v>
      </c>
      <c r="C319" s="74">
        <v>217114484.72</v>
      </c>
      <c r="D319" s="74">
        <f t="shared" si="193"/>
        <v>28816044.159532815</v>
      </c>
      <c r="E319" s="74">
        <v>62500000</v>
      </c>
      <c r="F319" s="74">
        <v>62500000</v>
      </c>
      <c r="G319" s="74">
        <v>30357656.719999999</v>
      </c>
      <c r="H319" s="153">
        <f t="shared" si="194"/>
        <v>105.34984105358956</v>
      </c>
      <c r="I319" s="153">
        <f t="shared" si="186"/>
        <v>48.572250751999995</v>
      </c>
    </row>
    <row r="320" spans="1:9">
      <c r="A320" s="5" t="s">
        <v>204</v>
      </c>
      <c r="B320" s="64" t="s">
        <v>205</v>
      </c>
      <c r="C320" s="70">
        <f t="shared" ref="C320:G324" si="200">C321</f>
        <v>10204173.029999999</v>
      </c>
      <c r="D320" s="70">
        <f t="shared" si="193"/>
        <v>1354326.502090384</v>
      </c>
      <c r="E320" s="70">
        <f t="shared" si="200"/>
        <v>2327000</v>
      </c>
      <c r="F320" s="70">
        <f t="shared" si="200"/>
        <v>2327000</v>
      </c>
      <c r="G320" s="70">
        <f t="shared" si="200"/>
        <v>1205873.81</v>
      </c>
      <c r="H320" s="149">
        <f t="shared" si="194"/>
        <v>89.038633456463472</v>
      </c>
      <c r="I320" s="149">
        <f t="shared" si="186"/>
        <v>51.820963042544058</v>
      </c>
    </row>
    <row r="321" spans="1:13">
      <c r="A321" s="6" t="s">
        <v>0</v>
      </c>
      <c r="B321" s="65" t="s">
        <v>1</v>
      </c>
      <c r="C321" s="71">
        <f t="shared" si="200"/>
        <v>10204173.029999999</v>
      </c>
      <c r="D321" s="71">
        <f t="shared" si="193"/>
        <v>1354326.502090384</v>
      </c>
      <c r="E321" s="71">
        <f t="shared" si="200"/>
        <v>2327000</v>
      </c>
      <c r="F321" s="71">
        <f t="shared" si="200"/>
        <v>2327000</v>
      </c>
      <c r="G321" s="71">
        <f t="shared" si="200"/>
        <v>1205873.81</v>
      </c>
      <c r="H321" s="150">
        <f t="shared" si="194"/>
        <v>89.038633456463472</v>
      </c>
      <c r="I321" s="150">
        <f t="shared" si="186"/>
        <v>51.820963042544058</v>
      </c>
    </row>
    <row r="322" spans="1:13">
      <c r="A322" s="82" t="s">
        <v>212</v>
      </c>
      <c r="B322" s="10" t="s">
        <v>250</v>
      </c>
      <c r="C322" s="72">
        <f t="shared" si="200"/>
        <v>10204173.029999999</v>
      </c>
      <c r="D322" s="72">
        <f t="shared" si="193"/>
        <v>1354326.502090384</v>
      </c>
      <c r="E322" s="72">
        <f t="shared" si="200"/>
        <v>2327000</v>
      </c>
      <c r="F322" s="72">
        <f t="shared" si="200"/>
        <v>2327000</v>
      </c>
      <c r="G322" s="72">
        <f t="shared" si="200"/>
        <v>1205873.81</v>
      </c>
      <c r="H322" s="151">
        <f t="shared" si="194"/>
        <v>89.038633456463472</v>
      </c>
      <c r="I322" s="151">
        <f t="shared" si="186"/>
        <v>51.820963042544058</v>
      </c>
    </row>
    <row r="323" spans="1:13" ht="22.5">
      <c r="A323" s="7" t="s">
        <v>20</v>
      </c>
      <c r="B323" s="66" t="s">
        <v>21</v>
      </c>
      <c r="C323" s="73">
        <f t="shared" si="200"/>
        <v>10204173.029999999</v>
      </c>
      <c r="D323" s="73">
        <f t="shared" si="193"/>
        <v>1354326.502090384</v>
      </c>
      <c r="E323" s="73">
        <f t="shared" si="200"/>
        <v>2327000</v>
      </c>
      <c r="F323" s="73">
        <f t="shared" si="200"/>
        <v>2327000</v>
      </c>
      <c r="G323" s="73">
        <f t="shared" si="200"/>
        <v>1205873.81</v>
      </c>
      <c r="H323" s="152">
        <f t="shared" si="194"/>
        <v>89.038633456463472</v>
      </c>
      <c r="I323" s="152">
        <f t="shared" si="186"/>
        <v>51.820963042544058</v>
      </c>
    </row>
    <row r="324" spans="1:13">
      <c r="A324" s="8" t="s">
        <v>22</v>
      </c>
      <c r="B324" s="66" t="s">
        <v>23</v>
      </c>
      <c r="C324" s="73">
        <f t="shared" si="200"/>
        <v>10204173.029999999</v>
      </c>
      <c r="D324" s="73">
        <f t="shared" si="193"/>
        <v>1354326.502090384</v>
      </c>
      <c r="E324" s="73">
        <f t="shared" si="200"/>
        <v>2327000</v>
      </c>
      <c r="F324" s="73">
        <f t="shared" si="200"/>
        <v>2327000</v>
      </c>
      <c r="G324" s="73">
        <f t="shared" si="200"/>
        <v>1205873.81</v>
      </c>
      <c r="H324" s="152">
        <f t="shared" si="194"/>
        <v>89.038633456463472</v>
      </c>
      <c r="I324" s="152">
        <f t="shared" si="186"/>
        <v>51.820963042544058</v>
      </c>
    </row>
    <row r="325" spans="1:13">
      <c r="A325" s="9" t="s">
        <v>24</v>
      </c>
      <c r="B325" s="10" t="s">
        <v>25</v>
      </c>
      <c r="C325" s="74">
        <v>10204173.029999999</v>
      </c>
      <c r="D325" s="74">
        <f t="shared" si="193"/>
        <v>1354326.502090384</v>
      </c>
      <c r="E325" s="74">
        <v>2327000</v>
      </c>
      <c r="F325" s="74">
        <v>2327000</v>
      </c>
      <c r="G325" s="74">
        <v>1205873.81</v>
      </c>
      <c r="H325" s="153">
        <f t="shared" si="194"/>
        <v>89.038633456463472</v>
      </c>
      <c r="I325" s="153">
        <f t="shared" si="186"/>
        <v>51.820963042544058</v>
      </c>
    </row>
    <row r="326" spans="1:13">
      <c r="A326" s="5" t="s">
        <v>206</v>
      </c>
      <c r="B326" s="64" t="s">
        <v>207</v>
      </c>
      <c r="C326" s="70">
        <f t="shared" ref="C326" si="201">C327+C332</f>
        <v>14383503446.84</v>
      </c>
      <c r="D326" s="70">
        <f t="shared" si="193"/>
        <v>1909018972.3060586</v>
      </c>
      <c r="E326" s="70">
        <f t="shared" ref="E326:G326" si="202">E327+E332</f>
        <v>4435079203</v>
      </c>
      <c r="F326" s="70">
        <f t="shared" ref="F326" si="203">F327+F332</f>
        <v>4435079203</v>
      </c>
      <c r="G326" s="70">
        <f t="shared" si="202"/>
        <v>2160225453.2400002</v>
      </c>
      <c r="H326" s="149">
        <f t="shared" si="194"/>
        <v>113.15893055952655</v>
      </c>
      <c r="I326" s="149">
        <f t="shared" ref="I326:I389" si="204">IFERROR(G326/F326,0)*100</f>
        <v>48.707708574376056</v>
      </c>
      <c r="J326" s="56"/>
      <c r="K326" s="56"/>
      <c r="L326" s="56"/>
      <c r="M326" s="56"/>
    </row>
    <row r="327" spans="1:13">
      <c r="A327" s="6" t="s">
        <v>0</v>
      </c>
      <c r="B327" s="65" t="s">
        <v>1</v>
      </c>
      <c r="C327" s="71">
        <f t="shared" ref="C327:G330" si="205">C328</f>
        <v>4763285811.79</v>
      </c>
      <c r="D327" s="71">
        <f t="shared" si="193"/>
        <v>632196670.22231066</v>
      </c>
      <c r="E327" s="71">
        <f t="shared" si="205"/>
        <v>1149180917</v>
      </c>
      <c r="F327" s="71">
        <f t="shared" si="205"/>
        <v>1149180917</v>
      </c>
      <c r="G327" s="71">
        <f t="shared" si="205"/>
        <v>768812112.63999999</v>
      </c>
      <c r="H327" s="150">
        <f t="shared" si="194"/>
        <v>121.60964282992013</v>
      </c>
      <c r="I327" s="150">
        <f t="shared" si="204"/>
        <v>66.900877073996867</v>
      </c>
      <c r="J327" s="56"/>
      <c r="K327" s="56"/>
      <c r="L327" s="56"/>
      <c r="M327" s="56"/>
    </row>
    <row r="328" spans="1:13" s="53" customFormat="1">
      <c r="A328" s="52" t="s">
        <v>154</v>
      </c>
      <c r="B328" s="10" t="s">
        <v>155</v>
      </c>
      <c r="C328" s="72">
        <f t="shared" si="205"/>
        <v>4763285811.79</v>
      </c>
      <c r="D328" s="72">
        <f t="shared" si="193"/>
        <v>632196670.22231066</v>
      </c>
      <c r="E328" s="72">
        <f t="shared" si="205"/>
        <v>1149180917</v>
      </c>
      <c r="F328" s="72">
        <f t="shared" si="205"/>
        <v>1149180917</v>
      </c>
      <c r="G328" s="72">
        <f t="shared" si="205"/>
        <v>768812112.63999999</v>
      </c>
      <c r="H328" s="151">
        <f t="shared" si="194"/>
        <v>121.60964282992013</v>
      </c>
      <c r="I328" s="151">
        <f t="shared" si="204"/>
        <v>66.900877073996867</v>
      </c>
      <c r="J328" s="57"/>
      <c r="K328" s="57"/>
      <c r="L328" s="57"/>
      <c r="M328" s="57"/>
    </row>
    <row r="329" spans="1:13" ht="22.5">
      <c r="A329" s="7" t="s">
        <v>20</v>
      </c>
      <c r="B329" s="66" t="s">
        <v>21</v>
      </c>
      <c r="C329" s="73">
        <f t="shared" si="205"/>
        <v>4763285811.79</v>
      </c>
      <c r="D329" s="73">
        <f t="shared" si="193"/>
        <v>632196670.22231066</v>
      </c>
      <c r="E329" s="73">
        <f t="shared" si="205"/>
        <v>1149180917</v>
      </c>
      <c r="F329" s="73">
        <f t="shared" si="205"/>
        <v>1149180917</v>
      </c>
      <c r="G329" s="73">
        <f t="shared" si="205"/>
        <v>768812112.63999999</v>
      </c>
      <c r="H329" s="152">
        <f t="shared" si="194"/>
        <v>121.60964282992013</v>
      </c>
      <c r="I329" s="152">
        <f t="shared" si="204"/>
        <v>66.900877073996867</v>
      </c>
      <c r="J329" s="58"/>
      <c r="K329" s="58"/>
      <c r="L329" s="58"/>
      <c r="M329" s="58"/>
    </row>
    <row r="330" spans="1:13">
      <c r="A330" s="8" t="s">
        <v>164</v>
      </c>
      <c r="B330" s="66" t="s">
        <v>165</v>
      </c>
      <c r="C330" s="73">
        <f t="shared" si="205"/>
        <v>4763285811.79</v>
      </c>
      <c r="D330" s="73">
        <f t="shared" si="193"/>
        <v>632196670.22231066</v>
      </c>
      <c r="E330" s="73">
        <f t="shared" si="205"/>
        <v>1149180917</v>
      </c>
      <c r="F330" s="73">
        <f t="shared" si="205"/>
        <v>1149180917</v>
      </c>
      <c r="G330" s="73">
        <f t="shared" si="205"/>
        <v>768812112.63999999</v>
      </c>
      <c r="H330" s="152">
        <f t="shared" si="194"/>
        <v>121.60964282992013</v>
      </c>
      <c r="I330" s="152">
        <f t="shared" si="204"/>
        <v>66.900877073996867</v>
      </c>
      <c r="J330" s="58"/>
      <c r="K330" s="58"/>
      <c r="L330" s="58"/>
      <c r="M330" s="58"/>
    </row>
    <row r="331" spans="1:13" ht="22.5">
      <c r="A331" s="9" t="s">
        <v>166</v>
      </c>
      <c r="B331" s="10" t="s">
        <v>167</v>
      </c>
      <c r="C331" s="75">
        <v>4763285811.79</v>
      </c>
      <c r="D331" s="75">
        <f t="shared" si="193"/>
        <v>632196670.22231066</v>
      </c>
      <c r="E331" s="75">
        <v>1149180917</v>
      </c>
      <c r="F331" s="75">
        <v>1149180917</v>
      </c>
      <c r="G331" s="75">
        <v>768812112.63999999</v>
      </c>
      <c r="H331" s="154">
        <f t="shared" si="194"/>
        <v>121.60964282992013</v>
      </c>
      <c r="I331" s="154">
        <f t="shared" si="204"/>
        <v>66.900877073996867</v>
      </c>
      <c r="J331" s="58"/>
      <c r="K331" s="58"/>
      <c r="L331" s="58"/>
      <c r="M331" s="58"/>
    </row>
    <row r="332" spans="1:13">
      <c r="A332" s="6" t="s">
        <v>170</v>
      </c>
      <c r="B332" s="65" t="s">
        <v>171</v>
      </c>
      <c r="C332" s="71">
        <f t="shared" ref="C332:G335" si="206">C333</f>
        <v>9620217635.0499992</v>
      </c>
      <c r="D332" s="71">
        <f t="shared" si="193"/>
        <v>1276822302.0837479</v>
      </c>
      <c r="E332" s="71">
        <f t="shared" si="206"/>
        <v>3285898286</v>
      </c>
      <c r="F332" s="71">
        <f t="shared" si="206"/>
        <v>3285898286</v>
      </c>
      <c r="G332" s="71">
        <f t="shared" si="206"/>
        <v>1391413340.6000001</v>
      </c>
      <c r="H332" s="150">
        <f t="shared" si="194"/>
        <v>108.97470527646973</v>
      </c>
      <c r="I332" s="150">
        <f t="shared" si="204"/>
        <v>42.344991216809689</v>
      </c>
      <c r="J332" s="58"/>
      <c r="K332" s="58"/>
      <c r="L332" s="58"/>
      <c r="M332" s="58"/>
    </row>
    <row r="333" spans="1:13" s="53" customFormat="1">
      <c r="A333" s="52" t="s">
        <v>154</v>
      </c>
      <c r="B333" s="10" t="s">
        <v>155</v>
      </c>
      <c r="C333" s="72">
        <f t="shared" si="206"/>
        <v>9620217635.0499992</v>
      </c>
      <c r="D333" s="72">
        <f t="shared" si="193"/>
        <v>1276822302.0837479</v>
      </c>
      <c r="E333" s="72">
        <f t="shared" si="206"/>
        <v>3285898286</v>
      </c>
      <c r="F333" s="72">
        <f t="shared" si="206"/>
        <v>3285898286</v>
      </c>
      <c r="G333" s="72">
        <f t="shared" si="206"/>
        <v>1391413340.6000001</v>
      </c>
      <c r="H333" s="151">
        <f t="shared" si="194"/>
        <v>108.97470527646973</v>
      </c>
      <c r="I333" s="151">
        <f t="shared" si="204"/>
        <v>42.344991216809689</v>
      </c>
      <c r="J333" s="57"/>
      <c r="K333" s="57"/>
      <c r="L333" s="57"/>
      <c r="M333" s="57"/>
    </row>
    <row r="334" spans="1:13" ht="22.5">
      <c r="A334" s="7" t="s">
        <v>20</v>
      </c>
      <c r="B334" s="66" t="s">
        <v>21</v>
      </c>
      <c r="C334" s="73">
        <f t="shared" si="206"/>
        <v>9620217635.0499992</v>
      </c>
      <c r="D334" s="73">
        <f t="shared" si="193"/>
        <v>1276822302.0837479</v>
      </c>
      <c r="E334" s="73">
        <f t="shared" si="206"/>
        <v>3285898286</v>
      </c>
      <c r="F334" s="73">
        <f t="shared" si="206"/>
        <v>3285898286</v>
      </c>
      <c r="G334" s="73">
        <f t="shared" si="206"/>
        <v>1391413340.6000001</v>
      </c>
      <c r="H334" s="152">
        <f t="shared" si="194"/>
        <v>108.97470527646973</v>
      </c>
      <c r="I334" s="152">
        <f t="shared" si="204"/>
        <v>42.344991216809689</v>
      </c>
      <c r="J334" s="58"/>
      <c r="K334" s="58"/>
      <c r="L334" s="58"/>
      <c r="M334" s="58"/>
    </row>
    <row r="335" spans="1:13">
      <c r="A335" s="8" t="s">
        <v>164</v>
      </c>
      <c r="B335" s="66" t="s">
        <v>165</v>
      </c>
      <c r="C335" s="73">
        <f t="shared" si="206"/>
        <v>9620217635.0499992</v>
      </c>
      <c r="D335" s="73">
        <f t="shared" si="193"/>
        <v>1276822302.0837479</v>
      </c>
      <c r="E335" s="73">
        <f t="shared" si="206"/>
        <v>3285898286</v>
      </c>
      <c r="F335" s="73">
        <f t="shared" si="206"/>
        <v>3285898286</v>
      </c>
      <c r="G335" s="73">
        <f t="shared" si="206"/>
        <v>1391413340.6000001</v>
      </c>
      <c r="H335" s="152">
        <f t="shared" si="194"/>
        <v>108.97470527646973</v>
      </c>
      <c r="I335" s="152">
        <f t="shared" si="204"/>
        <v>42.344991216809689</v>
      </c>
      <c r="J335" s="58"/>
      <c r="K335" s="58"/>
      <c r="L335" s="58"/>
      <c r="M335" s="58"/>
    </row>
    <row r="336" spans="1:13" ht="22.5">
      <c r="A336" s="9" t="s">
        <v>166</v>
      </c>
      <c r="B336" s="10" t="s">
        <v>167</v>
      </c>
      <c r="C336" s="75">
        <v>9620217635.0499992</v>
      </c>
      <c r="D336" s="75">
        <f t="shared" si="193"/>
        <v>1276822302.0837479</v>
      </c>
      <c r="E336" s="75">
        <v>3285898286</v>
      </c>
      <c r="F336" s="75">
        <v>3285898286</v>
      </c>
      <c r="G336" s="75">
        <v>1391413340.6000001</v>
      </c>
      <c r="H336" s="154">
        <f t="shared" si="194"/>
        <v>108.97470527646973</v>
      </c>
      <c r="I336" s="154">
        <f t="shared" si="204"/>
        <v>42.344991216809689</v>
      </c>
      <c r="J336" s="58"/>
      <c r="K336" s="58"/>
      <c r="L336" s="58"/>
      <c r="M336" s="58"/>
    </row>
    <row r="337" spans="1:13">
      <c r="A337" s="5" t="s">
        <v>208</v>
      </c>
      <c r="B337" s="64" t="s">
        <v>209</v>
      </c>
      <c r="C337" s="70">
        <f t="shared" ref="C337" si="207">C338+C343</f>
        <v>1748223284.25</v>
      </c>
      <c r="D337" s="70">
        <f t="shared" si="193"/>
        <v>232029104.02150109</v>
      </c>
      <c r="E337" s="70">
        <f t="shared" ref="E337:G337" si="208">E338+E343</f>
        <v>510000000</v>
      </c>
      <c r="F337" s="70">
        <f t="shared" ref="F337" si="209">F338+F343</f>
        <v>510000000</v>
      </c>
      <c r="G337" s="70">
        <f t="shared" si="208"/>
        <v>252864384.57000002</v>
      </c>
      <c r="H337" s="149">
        <f t="shared" si="194"/>
        <v>108.97959789844649</v>
      </c>
      <c r="I337" s="149">
        <f t="shared" si="204"/>
        <v>49.581251876470596</v>
      </c>
      <c r="J337" s="56"/>
      <c r="K337" s="56"/>
      <c r="L337" s="56"/>
      <c r="M337" s="56"/>
    </row>
    <row r="338" spans="1:13">
      <c r="A338" s="6" t="s">
        <v>0</v>
      </c>
      <c r="B338" s="65" t="s">
        <v>1</v>
      </c>
      <c r="C338" s="71">
        <f t="shared" ref="C338:G341" si="210">C339</f>
        <v>92446737.870000005</v>
      </c>
      <c r="D338" s="71">
        <f t="shared" si="193"/>
        <v>12269790.678877166</v>
      </c>
      <c r="E338" s="71">
        <f t="shared" si="210"/>
        <v>116000000</v>
      </c>
      <c r="F338" s="71">
        <f t="shared" si="210"/>
        <v>116000000</v>
      </c>
      <c r="G338" s="71">
        <f t="shared" si="210"/>
        <v>11301721.800000001</v>
      </c>
      <c r="H338" s="150">
        <f t="shared" si="194"/>
        <v>92.110143488073305</v>
      </c>
      <c r="I338" s="150">
        <f t="shared" si="204"/>
        <v>9.7428636206896559</v>
      </c>
      <c r="J338" s="56"/>
      <c r="K338" s="56"/>
      <c r="L338" s="56"/>
      <c r="M338" s="56"/>
    </row>
    <row r="339" spans="1:13" s="53" customFormat="1">
      <c r="A339" s="52" t="s">
        <v>2</v>
      </c>
      <c r="B339" s="10" t="s">
        <v>3</v>
      </c>
      <c r="C339" s="72">
        <f t="shared" si="210"/>
        <v>92446737.870000005</v>
      </c>
      <c r="D339" s="72">
        <f t="shared" si="193"/>
        <v>12269790.678877166</v>
      </c>
      <c r="E339" s="72">
        <f t="shared" si="210"/>
        <v>116000000</v>
      </c>
      <c r="F339" s="72">
        <f t="shared" si="210"/>
        <v>116000000</v>
      </c>
      <c r="G339" s="72">
        <f t="shared" si="210"/>
        <v>11301721.800000001</v>
      </c>
      <c r="H339" s="151">
        <f t="shared" si="194"/>
        <v>92.110143488073305</v>
      </c>
      <c r="I339" s="151">
        <f t="shared" si="204"/>
        <v>9.7428636206896559</v>
      </c>
      <c r="J339" s="57"/>
      <c r="K339" s="57"/>
      <c r="L339" s="57"/>
      <c r="M339" s="57"/>
    </row>
    <row r="340" spans="1:13" ht="22.5">
      <c r="A340" s="7" t="s">
        <v>20</v>
      </c>
      <c r="B340" s="66" t="s">
        <v>21</v>
      </c>
      <c r="C340" s="73">
        <f t="shared" si="210"/>
        <v>92446737.870000005</v>
      </c>
      <c r="D340" s="73">
        <f t="shared" si="193"/>
        <v>12269790.678877166</v>
      </c>
      <c r="E340" s="73">
        <f t="shared" si="210"/>
        <v>116000000</v>
      </c>
      <c r="F340" s="73">
        <f t="shared" si="210"/>
        <v>116000000</v>
      </c>
      <c r="G340" s="73">
        <f t="shared" si="210"/>
        <v>11301721.800000001</v>
      </c>
      <c r="H340" s="152">
        <f t="shared" si="194"/>
        <v>92.110143488073305</v>
      </c>
      <c r="I340" s="152">
        <f t="shared" si="204"/>
        <v>9.7428636206896559</v>
      </c>
      <c r="J340" s="58"/>
      <c r="K340" s="58"/>
      <c r="L340" s="58"/>
      <c r="M340" s="58"/>
    </row>
    <row r="341" spans="1:13">
      <c r="A341" s="8" t="s">
        <v>164</v>
      </c>
      <c r="B341" s="66" t="s">
        <v>165</v>
      </c>
      <c r="C341" s="73">
        <f t="shared" si="210"/>
        <v>92446737.870000005</v>
      </c>
      <c r="D341" s="73">
        <f t="shared" si="193"/>
        <v>12269790.678877166</v>
      </c>
      <c r="E341" s="73">
        <f t="shared" si="210"/>
        <v>116000000</v>
      </c>
      <c r="F341" s="73">
        <f t="shared" si="210"/>
        <v>116000000</v>
      </c>
      <c r="G341" s="73">
        <f t="shared" si="210"/>
        <v>11301721.800000001</v>
      </c>
      <c r="H341" s="152">
        <f t="shared" si="194"/>
        <v>92.110143488073305</v>
      </c>
      <c r="I341" s="152">
        <f t="shared" si="204"/>
        <v>9.7428636206896559</v>
      </c>
      <c r="J341" s="58"/>
      <c r="K341" s="58"/>
      <c r="L341" s="58"/>
      <c r="M341" s="58"/>
    </row>
    <row r="342" spans="1:13" ht="22.5">
      <c r="A342" s="9" t="s">
        <v>166</v>
      </c>
      <c r="B342" s="10" t="s">
        <v>167</v>
      </c>
      <c r="C342" s="75">
        <v>92446737.870000005</v>
      </c>
      <c r="D342" s="75">
        <f t="shared" si="193"/>
        <v>12269790.678877166</v>
      </c>
      <c r="E342" s="75">
        <v>116000000</v>
      </c>
      <c r="F342" s="75">
        <v>116000000</v>
      </c>
      <c r="G342" s="75">
        <v>11301721.800000001</v>
      </c>
      <c r="H342" s="154">
        <f t="shared" si="194"/>
        <v>92.110143488073305</v>
      </c>
      <c r="I342" s="154">
        <f t="shared" si="204"/>
        <v>9.7428636206896559</v>
      </c>
      <c r="J342" s="58"/>
      <c r="K342" s="58"/>
      <c r="L342" s="58"/>
      <c r="M342" s="58"/>
    </row>
    <row r="343" spans="1:13">
      <c r="A343" s="6" t="s">
        <v>170</v>
      </c>
      <c r="B343" s="65" t="s">
        <v>171</v>
      </c>
      <c r="C343" s="71">
        <f t="shared" ref="C343:G346" si="211">C344</f>
        <v>1655776546.3800001</v>
      </c>
      <c r="D343" s="71">
        <f t="shared" si="193"/>
        <v>219759313.34262392</v>
      </c>
      <c r="E343" s="71">
        <f t="shared" si="211"/>
        <v>394000000</v>
      </c>
      <c r="F343" s="71">
        <f t="shared" si="211"/>
        <v>394000000</v>
      </c>
      <c r="G343" s="71">
        <f t="shared" si="211"/>
        <v>241562662.77000001</v>
      </c>
      <c r="H343" s="150">
        <f t="shared" si="194"/>
        <v>109.92146776204328</v>
      </c>
      <c r="I343" s="150">
        <f t="shared" si="204"/>
        <v>61.310320500000003</v>
      </c>
      <c r="J343" s="58"/>
      <c r="K343" s="58"/>
      <c r="L343" s="58"/>
      <c r="M343" s="58"/>
    </row>
    <row r="344" spans="1:13" s="53" customFormat="1">
      <c r="A344" s="52" t="s">
        <v>2</v>
      </c>
      <c r="B344" s="10" t="s">
        <v>3</v>
      </c>
      <c r="C344" s="72">
        <f t="shared" si="211"/>
        <v>1655776546.3800001</v>
      </c>
      <c r="D344" s="72">
        <f t="shared" si="193"/>
        <v>219759313.34262392</v>
      </c>
      <c r="E344" s="72">
        <f t="shared" si="211"/>
        <v>394000000</v>
      </c>
      <c r="F344" s="72">
        <f t="shared" si="211"/>
        <v>394000000</v>
      </c>
      <c r="G344" s="72">
        <f t="shared" si="211"/>
        <v>241562662.77000001</v>
      </c>
      <c r="H344" s="151">
        <f t="shared" si="194"/>
        <v>109.92146776204328</v>
      </c>
      <c r="I344" s="151">
        <f t="shared" si="204"/>
        <v>61.310320500000003</v>
      </c>
      <c r="J344" s="57"/>
      <c r="K344" s="57"/>
      <c r="L344" s="57"/>
      <c r="M344" s="57"/>
    </row>
    <row r="345" spans="1:13" ht="22.5">
      <c r="A345" s="7" t="s">
        <v>20</v>
      </c>
      <c r="B345" s="66" t="s">
        <v>21</v>
      </c>
      <c r="C345" s="73">
        <f t="shared" si="211"/>
        <v>1655776546.3800001</v>
      </c>
      <c r="D345" s="73">
        <f t="shared" si="193"/>
        <v>219759313.34262392</v>
      </c>
      <c r="E345" s="73">
        <f t="shared" si="211"/>
        <v>394000000</v>
      </c>
      <c r="F345" s="73">
        <f t="shared" si="211"/>
        <v>394000000</v>
      </c>
      <c r="G345" s="73">
        <f t="shared" si="211"/>
        <v>241562662.77000001</v>
      </c>
      <c r="H345" s="152">
        <f t="shared" si="194"/>
        <v>109.92146776204328</v>
      </c>
      <c r="I345" s="152">
        <f t="shared" si="204"/>
        <v>61.310320500000003</v>
      </c>
      <c r="J345" s="58"/>
      <c r="K345" s="58"/>
      <c r="L345" s="58"/>
      <c r="M345" s="58"/>
    </row>
    <row r="346" spans="1:13">
      <c r="A346" s="8" t="s">
        <v>164</v>
      </c>
      <c r="B346" s="66" t="s">
        <v>165</v>
      </c>
      <c r="C346" s="73">
        <f t="shared" si="211"/>
        <v>1655776546.3800001</v>
      </c>
      <c r="D346" s="73">
        <f t="shared" si="193"/>
        <v>219759313.34262392</v>
      </c>
      <c r="E346" s="73">
        <f t="shared" si="211"/>
        <v>394000000</v>
      </c>
      <c r="F346" s="73">
        <f t="shared" si="211"/>
        <v>394000000</v>
      </c>
      <c r="G346" s="73">
        <f t="shared" si="211"/>
        <v>241562662.77000001</v>
      </c>
      <c r="H346" s="152">
        <f t="shared" si="194"/>
        <v>109.92146776204328</v>
      </c>
      <c r="I346" s="152">
        <f t="shared" si="204"/>
        <v>61.310320500000003</v>
      </c>
      <c r="J346" s="58"/>
      <c r="K346" s="58"/>
      <c r="L346" s="58"/>
      <c r="M346" s="58"/>
    </row>
    <row r="347" spans="1:13" ht="22.5">
      <c r="A347" s="9" t="s">
        <v>166</v>
      </c>
      <c r="B347" s="10" t="s">
        <v>167</v>
      </c>
      <c r="C347" s="75">
        <v>1655776546.3800001</v>
      </c>
      <c r="D347" s="75">
        <f t="shared" si="193"/>
        <v>219759313.34262392</v>
      </c>
      <c r="E347" s="75">
        <v>394000000</v>
      </c>
      <c r="F347" s="75">
        <v>394000000</v>
      </c>
      <c r="G347" s="75">
        <v>241562662.77000001</v>
      </c>
      <c r="H347" s="154">
        <f t="shared" si="194"/>
        <v>109.92146776204328</v>
      </c>
      <c r="I347" s="154">
        <f t="shared" si="204"/>
        <v>61.310320500000003</v>
      </c>
      <c r="J347" s="58"/>
      <c r="K347" s="58"/>
      <c r="L347" s="58"/>
      <c r="M347" s="58"/>
    </row>
    <row r="348" spans="1:13">
      <c r="A348" s="5" t="s">
        <v>210</v>
      </c>
      <c r="B348" s="64" t="s">
        <v>211</v>
      </c>
      <c r="C348" s="70">
        <f t="shared" ref="C348" si="212">C349+C354</f>
        <v>2725884391.79</v>
      </c>
      <c r="D348" s="70">
        <f t="shared" si="193"/>
        <v>361787031.8919636</v>
      </c>
      <c r="E348" s="70">
        <f t="shared" ref="E348:G348" si="213">E349+E354</f>
        <v>950000000</v>
      </c>
      <c r="F348" s="70">
        <f t="shared" ref="F348" si="214">F349+F354</f>
        <v>950000000</v>
      </c>
      <c r="G348" s="70">
        <f t="shared" si="213"/>
        <v>443882580.5</v>
      </c>
      <c r="H348" s="149">
        <f t="shared" si="194"/>
        <v>122.69167807887366</v>
      </c>
      <c r="I348" s="149">
        <f t="shared" si="204"/>
        <v>46.724482157894734</v>
      </c>
      <c r="J348" s="56"/>
      <c r="K348" s="56"/>
      <c r="L348" s="56"/>
      <c r="M348" s="56"/>
    </row>
    <row r="349" spans="1:13">
      <c r="A349" s="6" t="s">
        <v>0</v>
      </c>
      <c r="B349" s="65" t="s">
        <v>1</v>
      </c>
      <c r="C349" s="71">
        <f t="shared" ref="C349:G352" si="215">C350</f>
        <v>469019523.79000002</v>
      </c>
      <c r="D349" s="71">
        <f t="shared" si="193"/>
        <v>62249588.398699313</v>
      </c>
      <c r="E349" s="71">
        <f t="shared" si="215"/>
        <v>398400000</v>
      </c>
      <c r="F349" s="71">
        <f t="shared" si="215"/>
        <v>398400000</v>
      </c>
      <c r="G349" s="71">
        <f t="shared" si="215"/>
        <v>48685677.780000001</v>
      </c>
      <c r="H349" s="150">
        <f t="shared" si="194"/>
        <v>78.210441277419392</v>
      </c>
      <c r="I349" s="150">
        <f t="shared" si="204"/>
        <v>12.220300647590362</v>
      </c>
      <c r="J349" s="56"/>
      <c r="K349" s="56"/>
      <c r="L349" s="56"/>
      <c r="M349" s="56"/>
    </row>
    <row r="350" spans="1:13" s="53" customFormat="1">
      <c r="A350" s="52" t="s">
        <v>212</v>
      </c>
      <c r="B350" s="10" t="s">
        <v>213</v>
      </c>
      <c r="C350" s="72">
        <f t="shared" si="215"/>
        <v>469019523.79000002</v>
      </c>
      <c r="D350" s="72">
        <f t="shared" si="193"/>
        <v>62249588.398699313</v>
      </c>
      <c r="E350" s="72">
        <f t="shared" si="215"/>
        <v>398400000</v>
      </c>
      <c r="F350" s="72">
        <f t="shared" si="215"/>
        <v>398400000</v>
      </c>
      <c r="G350" s="72">
        <f t="shared" si="215"/>
        <v>48685677.780000001</v>
      </c>
      <c r="H350" s="151">
        <f t="shared" si="194"/>
        <v>78.210441277419392</v>
      </c>
      <c r="I350" s="151">
        <f t="shared" si="204"/>
        <v>12.220300647590362</v>
      </c>
      <c r="J350" s="57"/>
      <c r="K350" s="57"/>
      <c r="L350" s="57"/>
      <c r="M350" s="57"/>
    </row>
    <row r="351" spans="1:13" ht="22.5">
      <c r="A351" s="7" t="s">
        <v>20</v>
      </c>
      <c r="B351" s="66" t="s">
        <v>21</v>
      </c>
      <c r="C351" s="73">
        <f t="shared" si="215"/>
        <v>469019523.79000002</v>
      </c>
      <c r="D351" s="73">
        <f t="shared" ref="D351:D382" si="216">C351/$D$2</f>
        <v>62249588.398699313</v>
      </c>
      <c r="E351" s="73">
        <f t="shared" si="215"/>
        <v>398400000</v>
      </c>
      <c r="F351" s="73">
        <f t="shared" si="215"/>
        <v>398400000</v>
      </c>
      <c r="G351" s="73">
        <f t="shared" si="215"/>
        <v>48685677.780000001</v>
      </c>
      <c r="H351" s="152">
        <f t="shared" ref="H351:H382" si="217">IFERROR(G351/D351,0)*100</f>
        <v>78.210441277419392</v>
      </c>
      <c r="I351" s="152">
        <f t="shared" si="204"/>
        <v>12.220300647590362</v>
      </c>
      <c r="J351" s="58"/>
      <c r="K351" s="58"/>
      <c r="L351" s="58"/>
      <c r="M351" s="58"/>
    </row>
    <row r="352" spans="1:13">
      <c r="A352" s="8" t="s">
        <v>164</v>
      </c>
      <c r="B352" s="66" t="s">
        <v>165</v>
      </c>
      <c r="C352" s="73">
        <f t="shared" si="215"/>
        <v>469019523.79000002</v>
      </c>
      <c r="D352" s="73">
        <f t="shared" si="216"/>
        <v>62249588.398699313</v>
      </c>
      <c r="E352" s="73">
        <f t="shared" si="215"/>
        <v>398400000</v>
      </c>
      <c r="F352" s="73">
        <f t="shared" si="215"/>
        <v>398400000</v>
      </c>
      <c r="G352" s="73">
        <f t="shared" si="215"/>
        <v>48685677.780000001</v>
      </c>
      <c r="H352" s="152">
        <f t="shared" si="217"/>
        <v>78.210441277419392</v>
      </c>
      <c r="I352" s="152">
        <f t="shared" si="204"/>
        <v>12.220300647590362</v>
      </c>
    </row>
    <row r="353" spans="1:9" ht="22.5">
      <c r="A353" s="9" t="s">
        <v>166</v>
      </c>
      <c r="B353" s="10" t="s">
        <v>167</v>
      </c>
      <c r="C353" s="75">
        <v>469019523.79000002</v>
      </c>
      <c r="D353" s="75">
        <f t="shared" si="216"/>
        <v>62249588.398699313</v>
      </c>
      <c r="E353" s="75">
        <v>398400000</v>
      </c>
      <c r="F353" s="75">
        <v>398400000</v>
      </c>
      <c r="G353" s="75">
        <v>48685677.780000001</v>
      </c>
      <c r="H353" s="154">
        <f t="shared" si="217"/>
        <v>78.210441277419392</v>
      </c>
      <c r="I353" s="154">
        <f t="shared" si="204"/>
        <v>12.220300647590362</v>
      </c>
    </row>
    <row r="354" spans="1:9">
      <c r="A354" s="6" t="s">
        <v>170</v>
      </c>
      <c r="B354" s="65" t="s">
        <v>171</v>
      </c>
      <c r="C354" s="71">
        <f t="shared" ref="C354:G357" si="218">C355</f>
        <v>2256864868</v>
      </c>
      <c r="D354" s="71">
        <f t="shared" si="216"/>
        <v>299537443.49326432</v>
      </c>
      <c r="E354" s="71">
        <f t="shared" si="218"/>
        <v>551600000</v>
      </c>
      <c r="F354" s="71">
        <f t="shared" si="218"/>
        <v>551600000</v>
      </c>
      <c r="G354" s="71">
        <f t="shared" si="218"/>
        <v>395196902.72000003</v>
      </c>
      <c r="H354" s="150">
        <f t="shared" si="217"/>
        <v>131.9357266694729</v>
      </c>
      <c r="I354" s="150">
        <f t="shared" si="204"/>
        <v>71.645558868745468</v>
      </c>
    </row>
    <row r="355" spans="1:9" s="53" customFormat="1">
      <c r="A355" s="52" t="s">
        <v>212</v>
      </c>
      <c r="B355" s="10" t="s">
        <v>213</v>
      </c>
      <c r="C355" s="72">
        <f t="shared" si="218"/>
        <v>2256864868</v>
      </c>
      <c r="D355" s="72">
        <f t="shared" si="216"/>
        <v>299537443.49326432</v>
      </c>
      <c r="E355" s="72">
        <f t="shared" si="218"/>
        <v>551600000</v>
      </c>
      <c r="F355" s="72">
        <f t="shared" si="218"/>
        <v>551600000</v>
      </c>
      <c r="G355" s="72">
        <f t="shared" si="218"/>
        <v>395196902.72000003</v>
      </c>
      <c r="H355" s="151">
        <f t="shared" si="217"/>
        <v>131.9357266694729</v>
      </c>
      <c r="I355" s="151">
        <f t="shared" si="204"/>
        <v>71.645558868745468</v>
      </c>
    </row>
    <row r="356" spans="1:9" ht="22.5">
      <c r="A356" s="7" t="s">
        <v>20</v>
      </c>
      <c r="B356" s="66" t="s">
        <v>21</v>
      </c>
      <c r="C356" s="73">
        <f t="shared" si="218"/>
        <v>2256864868</v>
      </c>
      <c r="D356" s="73">
        <f t="shared" si="216"/>
        <v>299537443.49326432</v>
      </c>
      <c r="E356" s="73">
        <f t="shared" si="218"/>
        <v>551600000</v>
      </c>
      <c r="F356" s="73">
        <f t="shared" si="218"/>
        <v>551600000</v>
      </c>
      <c r="G356" s="73">
        <f t="shared" si="218"/>
        <v>395196902.72000003</v>
      </c>
      <c r="H356" s="152">
        <f t="shared" si="217"/>
        <v>131.9357266694729</v>
      </c>
      <c r="I356" s="152">
        <f t="shared" si="204"/>
        <v>71.645558868745468</v>
      </c>
    </row>
    <row r="357" spans="1:9">
      <c r="A357" s="8" t="s">
        <v>164</v>
      </c>
      <c r="B357" s="66" t="s">
        <v>165</v>
      </c>
      <c r="C357" s="73">
        <f t="shared" si="218"/>
        <v>2256864868</v>
      </c>
      <c r="D357" s="73">
        <f t="shared" si="216"/>
        <v>299537443.49326432</v>
      </c>
      <c r="E357" s="73">
        <f t="shared" si="218"/>
        <v>551600000</v>
      </c>
      <c r="F357" s="73">
        <f t="shared" si="218"/>
        <v>551600000</v>
      </c>
      <c r="G357" s="73">
        <f t="shared" si="218"/>
        <v>395196902.72000003</v>
      </c>
      <c r="H357" s="152">
        <f t="shared" si="217"/>
        <v>131.9357266694729</v>
      </c>
      <c r="I357" s="152">
        <f t="shared" si="204"/>
        <v>71.645558868745468</v>
      </c>
    </row>
    <row r="358" spans="1:9" ht="22.5">
      <c r="A358" s="9" t="s">
        <v>166</v>
      </c>
      <c r="B358" s="10" t="s">
        <v>167</v>
      </c>
      <c r="C358" s="75">
        <v>2256864868</v>
      </c>
      <c r="D358" s="75">
        <f t="shared" si="216"/>
        <v>299537443.49326432</v>
      </c>
      <c r="E358" s="75">
        <v>551600000</v>
      </c>
      <c r="F358" s="75">
        <v>551600000</v>
      </c>
      <c r="G358" s="75">
        <v>395196902.72000003</v>
      </c>
      <c r="H358" s="154">
        <f t="shared" si="217"/>
        <v>131.9357266694729</v>
      </c>
      <c r="I358" s="154">
        <f t="shared" si="204"/>
        <v>71.645558868745468</v>
      </c>
    </row>
    <row r="359" spans="1:9">
      <c r="A359" s="5" t="s">
        <v>214</v>
      </c>
      <c r="B359" s="64" t="s">
        <v>215</v>
      </c>
      <c r="C359" s="70">
        <f t="shared" ref="C359:G363" si="219">C360</f>
        <v>79357342.439999998</v>
      </c>
      <c r="D359" s="70">
        <f t="shared" si="216"/>
        <v>10532529.356957993</v>
      </c>
      <c r="E359" s="70">
        <f t="shared" si="219"/>
        <v>22300000</v>
      </c>
      <c r="F359" s="70">
        <f t="shared" si="219"/>
        <v>22300000</v>
      </c>
      <c r="G359" s="70">
        <f t="shared" si="219"/>
        <v>11008067.32</v>
      </c>
      <c r="H359" s="149">
        <f t="shared" si="217"/>
        <v>104.51494552662091</v>
      </c>
      <c r="I359" s="149">
        <f t="shared" si="204"/>
        <v>49.36353058295964</v>
      </c>
    </row>
    <row r="360" spans="1:9">
      <c r="A360" s="6" t="s">
        <v>0</v>
      </c>
      <c r="B360" s="65" t="s">
        <v>1</v>
      </c>
      <c r="C360" s="71">
        <f t="shared" si="219"/>
        <v>79357342.439999998</v>
      </c>
      <c r="D360" s="71">
        <f t="shared" si="216"/>
        <v>10532529.356957993</v>
      </c>
      <c r="E360" s="71">
        <f t="shared" si="219"/>
        <v>22300000</v>
      </c>
      <c r="F360" s="71">
        <f t="shared" si="219"/>
        <v>22300000</v>
      </c>
      <c r="G360" s="71">
        <f t="shared" si="219"/>
        <v>11008067.32</v>
      </c>
      <c r="H360" s="150">
        <f t="shared" si="217"/>
        <v>104.51494552662091</v>
      </c>
      <c r="I360" s="150">
        <f t="shared" si="204"/>
        <v>49.36353058295964</v>
      </c>
    </row>
    <row r="361" spans="1:9" s="53" customFormat="1">
      <c r="A361" s="52" t="s">
        <v>154</v>
      </c>
      <c r="B361" s="10" t="s">
        <v>155</v>
      </c>
      <c r="C361" s="72">
        <f t="shared" si="219"/>
        <v>79357342.439999998</v>
      </c>
      <c r="D361" s="72">
        <f t="shared" si="216"/>
        <v>10532529.356957993</v>
      </c>
      <c r="E361" s="72">
        <f t="shared" si="219"/>
        <v>22300000</v>
      </c>
      <c r="F361" s="72">
        <f t="shared" si="219"/>
        <v>22300000</v>
      </c>
      <c r="G361" s="72">
        <f t="shared" si="219"/>
        <v>11008067.32</v>
      </c>
      <c r="H361" s="151">
        <f t="shared" si="217"/>
        <v>104.51494552662091</v>
      </c>
      <c r="I361" s="151">
        <f t="shared" si="204"/>
        <v>49.36353058295964</v>
      </c>
    </row>
    <row r="362" spans="1:9" ht="22.5">
      <c r="A362" s="7" t="s">
        <v>20</v>
      </c>
      <c r="B362" s="66" t="s">
        <v>21</v>
      </c>
      <c r="C362" s="73">
        <f t="shared" si="219"/>
        <v>79357342.439999998</v>
      </c>
      <c r="D362" s="73">
        <f t="shared" si="216"/>
        <v>10532529.356957993</v>
      </c>
      <c r="E362" s="73">
        <f t="shared" si="219"/>
        <v>22300000</v>
      </c>
      <c r="F362" s="73">
        <f t="shared" si="219"/>
        <v>22300000</v>
      </c>
      <c r="G362" s="73">
        <f t="shared" si="219"/>
        <v>11008067.32</v>
      </c>
      <c r="H362" s="152">
        <f t="shared" si="217"/>
        <v>104.51494552662091</v>
      </c>
      <c r="I362" s="152">
        <f t="shared" si="204"/>
        <v>49.36353058295964</v>
      </c>
    </row>
    <row r="363" spans="1:9">
      <c r="A363" s="8" t="s">
        <v>164</v>
      </c>
      <c r="B363" s="66" t="s">
        <v>165</v>
      </c>
      <c r="C363" s="73">
        <f t="shared" si="219"/>
        <v>79357342.439999998</v>
      </c>
      <c r="D363" s="73">
        <f t="shared" si="216"/>
        <v>10532529.356957993</v>
      </c>
      <c r="E363" s="73">
        <f t="shared" si="219"/>
        <v>22300000</v>
      </c>
      <c r="F363" s="73">
        <f t="shared" si="219"/>
        <v>22300000</v>
      </c>
      <c r="G363" s="73">
        <f t="shared" si="219"/>
        <v>11008067.32</v>
      </c>
      <c r="H363" s="152">
        <f t="shared" si="217"/>
        <v>104.51494552662091</v>
      </c>
      <c r="I363" s="152">
        <f t="shared" si="204"/>
        <v>49.36353058295964</v>
      </c>
    </row>
    <row r="364" spans="1:9" ht="22.5">
      <c r="A364" s="9" t="s">
        <v>166</v>
      </c>
      <c r="B364" s="10" t="s">
        <v>167</v>
      </c>
      <c r="C364" s="74">
        <v>79357342.439999998</v>
      </c>
      <c r="D364" s="74">
        <f t="shared" si="216"/>
        <v>10532529.356957993</v>
      </c>
      <c r="E364" s="74">
        <v>22300000</v>
      </c>
      <c r="F364" s="74">
        <v>22300000</v>
      </c>
      <c r="G364" s="74">
        <v>11008067.32</v>
      </c>
      <c r="H364" s="153">
        <f t="shared" si="217"/>
        <v>104.51494552662091</v>
      </c>
      <c r="I364" s="153">
        <f t="shared" si="204"/>
        <v>49.36353058295964</v>
      </c>
    </row>
    <row r="365" spans="1:9">
      <c r="A365" s="5" t="s">
        <v>216</v>
      </c>
      <c r="B365" s="64" t="s">
        <v>217</v>
      </c>
      <c r="C365" s="70">
        <f t="shared" ref="C365:G369" si="220">C366</f>
        <v>2588866085.8000002</v>
      </c>
      <c r="D365" s="70">
        <f t="shared" si="216"/>
        <v>343601577.51675624</v>
      </c>
      <c r="E365" s="70">
        <f t="shared" si="220"/>
        <v>800000000</v>
      </c>
      <c r="F365" s="70">
        <f t="shared" si="220"/>
        <v>800000000</v>
      </c>
      <c r="G365" s="70">
        <f t="shared" si="220"/>
        <v>381236916.44</v>
      </c>
      <c r="H365" s="149">
        <f t="shared" si="217"/>
        <v>110.95319154098134</v>
      </c>
      <c r="I365" s="149">
        <f t="shared" si="204"/>
        <v>47.654614555000002</v>
      </c>
    </row>
    <row r="366" spans="1:9">
      <c r="A366" s="6" t="s">
        <v>0</v>
      </c>
      <c r="B366" s="65" t="s">
        <v>1</v>
      </c>
      <c r="C366" s="71">
        <f t="shared" si="220"/>
        <v>2588866085.8000002</v>
      </c>
      <c r="D366" s="71">
        <f t="shared" si="216"/>
        <v>343601577.51675624</v>
      </c>
      <c r="E366" s="71">
        <f t="shared" si="220"/>
        <v>800000000</v>
      </c>
      <c r="F366" s="71">
        <f t="shared" si="220"/>
        <v>800000000</v>
      </c>
      <c r="G366" s="71">
        <f t="shared" si="220"/>
        <v>381236916.44</v>
      </c>
      <c r="H366" s="150">
        <f t="shared" si="217"/>
        <v>110.95319154098134</v>
      </c>
      <c r="I366" s="150">
        <f t="shared" si="204"/>
        <v>47.654614555000002</v>
      </c>
    </row>
    <row r="367" spans="1:9" s="53" customFormat="1">
      <c r="A367" s="52" t="s">
        <v>2</v>
      </c>
      <c r="B367" s="10" t="s">
        <v>3</v>
      </c>
      <c r="C367" s="72">
        <f t="shared" si="220"/>
        <v>2588866085.8000002</v>
      </c>
      <c r="D367" s="72">
        <f t="shared" si="216"/>
        <v>343601577.51675624</v>
      </c>
      <c r="E367" s="72">
        <f t="shared" si="220"/>
        <v>800000000</v>
      </c>
      <c r="F367" s="72">
        <f t="shared" si="220"/>
        <v>800000000</v>
      </c>
      <c r="G367" s="72">
        <f t="shared" si="220"/>
        <v>381236916.44</v>
      </c>
      <c r="H367" s="151">
        <f t="shared" si="217"/>
        <v>110.95319154098134</v>
      </c>
      <c r="I367" s="151">
        <f t="shared" si="204"/>
        <v>47.654614555000002</v>
      </c>
    </row>
    <row r="368" spans="1:9" ht="22.5">
      <c r="A368" s="7" t="s">
        <v>20</v>
      </c>
      <c r="B368" s="66" t="s">
        <v>21</v>
      </c>
      <c r="C368" s="73">
        <f t="shared" si="220"/>
        <v>2588866085.8000002</v>
      </c>
      <c r="D368" s="73">
        <f t="shared" si="216"/>
        <v>343601577.51675624</v>
      </c>
      <c r="E368" s="73">
        <f t="shared" si="220"/>
        <v>800000000</v>
      </c>
      <c r="F368" s="73">
        <f t="shared" si="220"/>
        <v>800000000</v>
      </c>
      <c r="G368" s="73">
        <f t="shared" si="220"/>
        <v>381236916.44</v>
      </c>
      <c r="H368" s="152">
        <f t="shared" si="217"/>
        <v>110.95319154098134</v>
      </c>
      <c r="I368" s="152">
        <f t="shared" si="204"/>
        <v>47.654614555000002</v>
      </c>
    </row>
    <row r="369" spans="1:9">
      <c r="A369" s="8" t="s">
        <v>22</v>
      </c>
      <c r="B369" s="66" t="s">
        <v>23</v>
      </c>
      <c r="C369" s="73">
        <f t="shared" si="220"/>
        <v>2588866085.8000002</v>
      </c>
      <c r="D369" s="73">
        <f t="shared" si="216"/>
        <v>343601577.51675624</v>
      </c>
      <c r="E369" s="73">
        <f t="shared" si="220"/>
        <v>800000000</v>
      </c>
      <c r="F369" s="73">
        <f t="shared" si="220"/>
        <v>800000000</v>
      </c>
      <c r="G369" s="73">
        <f t="shared" si="220"/>
        <v>381236916.44</v>
      </c>
      <c r="H369" s="152">
        <f t="shared" si="217"/>
        <v>110.95319154098134</v>
      </c>
      <c r="I369" s="152">
        <f t="shared" si="204"/>
        <v>47.654614555000002</v>
      </c>
    </row>
    <row r="370" spans="1:9">
      <c r="A370" s="9" t="s">
        <v>24</v>
      </c>
      <c r="B370" s="10" t="s">
        <v>25</v>
      </c>
      <c r="C370" s="74">
        <v>2588866085.8000002</v>
      </c>
      <c r="D370" s="74">
        <f t="shared" si="216"/>
        <v>343601577.51675624</v>
      </c>
      <c r="E370" s="74">
        <v>800000000</v>
      </c>
      <c r="F370" s="74">
        <v>800000000</v>
      </c>
      <c r="G370" s="74">
        <v>381236916.44</v>
      </c>
      <c r="H370" s="153">
        <f t="shared" si="217"/>
        <v>110.95319154098134</v>
      </c>
      <c r="I370" s="153">
        <f t="shared" si="204"/>
        <v>47.654614555000002</v>
      </c>
    </row>
    <row r="371" spans="1:9" ht="22.5">
      <c r="A371" s="5" t="s">
        <v>220</v>
      </c>
      <c r="B371" s="64" t="s">
        <v>221</v>
      </c>
      <c r="C371" s="70">
        <f t="shared" ref="C371:G375" si="221">C372</f>
        <v>527127.29</v>
      </c>
      <c r="D371" s="70">
        <f t="shared" si="216"/>
        <v>69961.814320791033</v>
      </c>
      <c r="E371" s="70">
        <f t="shared" si="221"/>
        <v>1000000</v>
      </c>
      <c r="F371" s="70">
        <f t="shared" si="221"/>
        <v>1000000</v>
      </c>
      <c r="G371" s="70">
        <f t="shared" si="221"/>
        <v>0</v>
      </c>
      <c r="H371" s="149">
        <f t="shared" si="217"/>
        <v>0</v>
      </c>
      <c r="I371" s="149">
        <f t="shared" si="204"/>
        <v>0</v>
      </c>
    </row>
    <row r="372" spans="1:9">
      <c r="A372" s="6" t="s">
        <v>170</v>
      </c>
      <c r="B372" s="65" t="s">
        <v>171</v>
      </c>
      <c r="C372" s="71">
        <f t="shared" si="221"/>
        <v>527127.29</v>
      </c>
      <c r="D372" s="71">
        <f t="shared" si="216"/>
        <v>69961.814320791033</v>
      </c>
      <c r="E372" s="71">
        <f t="shared" si="221"/>
        <v>1000000</v>
      </c>
      <c r="F372" s="71">
        <f t="shared" si="221"/>
        <v>1000000</v>
      </c>
      <c r="G372" s="71">
        <f t="shared" si="221"/>
        <v>0</v>
      </c>
      <c r="H372" s="150">
        <f t="shared" si="217"/>
        <v>0</v>
      </c>
      <c r="I372" s="150">
        <f t="shared" si="204"/>
        <v>0</v>
      </c>
    </row>
    <row r="373" spans="1:9" s="53" customFormat="1">
      <c r="A373" s="52" t="s">
        <v>35</v>
      </c>
      <c r="B373" s="10" t="s">
        <v>36</v>
      </c>
      <c r="C373" s="72">
        <f t="shared" si="221"/>
        <v>527127.29</v>
      </c>
      <c r="D373" s="72">
        <f t="shared" si="216"/>
        <v>69961.814320791033</v>
      </c>
      <c r="E373" s="72">
        <f t="shared" si="221"/>
        <v>1000000</v>
      </c>
      <c r="F373" s="72">
        <f t="shared" si="221"/>
        <v>1000000</v>
      </c>
      <c r="G373" s="72">
        <f t="shared" si="221"/>
        <v>0</v>
      </c>
      <c r="H373" s="151">
        <f t="shared" si="217"/>
        <v>0</v>
      </c>
      <c r="I373" s="151">
        <f t="shared" si="204"/>
        <v>0</v>
      </c>
    </row>
    <row r="374" spans="1:9" ht="22.5">
      <c r="A374" s="7" t="s">
        <v>20</v>
      </c>
      <c r="B374" s="66" t="s">
        <v>21</v>
      </c>
      <c r="C374" s="73">
        <f t="shared" si="221"/>
        <v>527127.29</v>
      </c>
      <c r="D374" s="73">
        <f t="shared" si="216"/>
        <v>69961.814320791033</v>
      </c>
      <c r="E374" s="73">
        <f t="shared" si="221"/>
        <v>1000000</v>
      </c>
      <c r="F374" s="73">
        <f t="shared" si="221"/>
        <v>1000000</v>
      </c>
      <c r="G374" s="73">
        <f t="shared" si="221"/>
        <v>0</v>
      </c>
      <c r="H374" s="152">
        <f t="shared" si="217"/>
        <v>0</v>
      </c>
      <c r="I374" s="152">
        <f t="shared" si="204"/>
        <v>0</v>
      </c>
    </row>
    <row r="375" spans="1:9">
      <c r="A375" s="8" t="s">
        <v>164</v>
      </c>
      <c r="B375" s="66" t="s">
        <v>165</v>
      </c>
      <c r="C375" s="73">
        <f t="shared" si="221"/>
        <v>527127.29</v>
      </c>
      <c r="D375" s="73">
        <f t="shared" si="216"/>
        <v>69961.814320791033</v>
      </c>
      <c r="E375" s="73">
        <f t="shared" si="221"/>
        <v>1000000</v>
      </c>
      <c r="F375" s="73">
        <f t="shared" si="221"/>
        <v>1000000</v>
      </c>
      <c r="G375" s="73">
        <f t="shared" si="221"/>
        <v>0</v>
      </c>
      <c r="H375" s="152">
        <f t="shared" si="217"/>
        <v>0</v>
      </c>
      <c r="I375" s="152">
        <f t="shared" si="204"/>
        <v>0</v>
      </c>
    </row>
    <row r="376" spans="1:9" ht="22.5">
      <c r="A376" s="9" t="s">
        <v>166</v>
      </c>
      <c r="B376" s="10" t="s">
        <v>167</v>
      </c>
      <c r="C376" s="74">
        <v>527127.29</v>
      </c>
      <c r="D376" s="74">
        <f t="shared" si="216"/>
        <v>69961.814320791033</v>
      </c>
      <c r="E376" s="74">
        <v>1000000</v>
      </c>
      <c r="F376" s="74">
        <v>1000000</v>
      </c>
      <c r="G376" s="74">
        <v>0</v>
      </c>
      <c r="H376" s="153">
        <f t="shared" si="217"/>
        <v>0</v>
      </c>
      <c r="I376" s="153">
        <f t="shared" si="204"/>
        <v>0</v>
      </c>
    </row>
    <row r="377" spans="1:9">
      <c r="A377" s="5" t="s">
        <v>222</v>
      </c>
      <c r="B377" s="64" t="s">
        <v>223</v>
      </c>
      <c r="C377" s="70">
        <f t="shared" ref="C377:G381" si="222">C378</f>
        <v>109164.2</v>
      </c>
      <c r="D377" s="70">
        <f t="shared" si="216"/>
        <v>14488.579202335921</v>
      </c>
      <c r="E377" s="70">
        <f t="shared" si="222"/>
        <v>0</v>
      </c>
      <c r="F377" s="70">
        <f t="shared" si="222"/>
        <v>0</v>
      </c>
      <c r="G377" s="70">
        <f t="shared" si="222"/>
        <v>83.85</v>
      </c>
      <c r="H377" s="149">
        <f t="shared" si="217"/>
        <v>0.57873169500623822</v>
      </c>
      <c r="I377" s="149">
        <f t="shared" si="204"/>
        <v>0</v>
      </c>
    </row>
    <row r="378" spans="1:9">
      <c r="A378" s="6" t="s">
        <v>116</v>
      </c>
      <c r="B378" s="65" t="s">
        <v>117</v>
      </c>
      <c r="C378" s="71">
        <f t="shared" si="222"/>
        <v>109164.2</v>
      </c>
      <c r="D378" s="71">
        <f t="shared" si="216"/>
        <v>14488.579202335921</v>
      </c>
      <c r="E378" s="71">
        <f t="shared" si="222"/>
        <v>0</v>
      </c>
      <c r="F378" s="71">
        <f t="shared" si="222"/>
        <v>0</v>
      </c>
      <c r="G378" s="71">
        <f t="shared" si="222"/>
        <v>83.85</v>
      </c>
      <c r="H378" s="150">
        <f t="shared" si="217"/>
        <v>0.57873169500623822</v>
      </c>
      <c r="I378" s="150">
        <f t="shared" si="204"/>
        <v>0</v>
      </c>
    </row>
    <row r="379" spans="1:9" s="53" customFormat="1">
      <c r="A379" s="52" t="s">
        <v>154</v>
      </c>
      <c r="B379" s="10" t="s">
        <v>155</v>
      </c>
      <c r="C379" s="72">
        <f>C382</f>
        <v>109164.2</v>
      </c>
      <c r="D379" s="72">
        <f t="shared" si="216"/>
        <v>14488.579202335921</v>
      </c>
      <c r="E379" s="72">
        <f>E382</f>
        <v>0</v>
      </c>
      <c r="F379" s="72">
        <f>F382</f>
        <v>0</v>
      </c>
      <c r="G379" s="72">
        <f>G382</f>
        <v>83.85</v>
      </c>
      <c r="H379" s="151">
        <f t="shared" si="217"/>
        <v>0.57873169500623822</v>
      </c>
      <c r="I379" s="151">
        <f t="shared" si="204"/>
        <v>0</v>
      </c>
    </row>
    <row r="380" spans="1:9" ht="22.5">
      <c r="A380" s="7" t="s">
        <v>20</v>
      </c>
      <c r="B380" s="66" t="s">
        <v>21</v>
      </c>
      <c r="C380" s="73">
        <f t="shared" si="222"/>
        <v>109164.2</v>
      </c>
      <c r="D380" s="73">
        <f t="shared" si="216"/>
        <v>14488.579202335921</v>
      </c>
      <c r="E380" s="73">
        <f t="shared" si="222"/>
        <v>0</v>
      </c>
      <c r="F380" s="73">
        <f t="shared" si="222"/>
        <v>0</v>
      </c>
      <c r="G380" s="73">
        <f t="shared" si="222"/>
        <v>83.85</v>
      </c>
      <c r="H380" s="152">
        <f t="shared" si="217"/>
        <v>0.57873169500623822</v>
      </c>
      <c r="I380" s="152">
        <f t="shared" si="204"/>
        <v>0</v>
      </c>
    </row>
    <row r="381" spans="1:9">
      <c r="A381" s="8" t="s">
        <v>22</v>
      </c>
      <c r="B381" s="66" t="s">
        <v>23</v>
      </c>
      <c r="C381" s="73">
        <f t="shared" si="222"/>
        <v>109164.2</v>
      </c>
      <c r="D381" s="73">
        <f t="shared" si="216"/>
        <v>14488.579202335921</v>
      </c>
      <c r="E381" s="73">
        <f t="shared" si="222"/>
        <v>0</v>
      </c>
      <c r="F381" s="73">
        <f t="shared" si="222"/>
        <v>0</v>
      </c>
      <c r="G381" s="73">
        <f t="shared" si="222"/>
        <v>83.85</v>
      </c>
      <c r="H381" s="152">
        <f t="shared" si="217"/>
        <v>0.57873169500623822</v>
      </c>
      <c r="I381" s="152">
        <f t="shared" si="204"/>
        <v>0</v>
      </c>
    </row>
    <row r="382" spans="1:9">
      <c r="A382" s="9" t="s">
        <v>24</v>
      </c>
      <c r="B382" s="10" t="s">
        <v>25</v>
      </c>
      <c r="C382" s="74">
        <v>109164.2</v>
      </c>
      <c r="D382" s="74">
        <f t="shared" si="216"/>
        <v>14488.579202335921</v>
      </c>
      <c r="E382" s="74">
        <v>0</v>
      </c>
      <c r="F382" s="74">
        <v>0</v>
      </c>
      <c r="G382" s="74">
        <v>83.85</v>
      </c>
      <c r="H382" s="153">
        <f t="shared" si="217"/>
        <v>0.57873169500623822</v>
      </c>
      <c r="I382" s="153">
        <f t="shared" si="204"/>
        <v>0</v>
      </c>
    </row>
    <row r="383" spans="1:9" ht="22.5">
      <c r="A383" s="5" t="s">
        <v>229</v>
      </c>
      <c r="B383" s="64" t="s">
        <v>230</v>
      </c>
      <c r="C383" s="70">
        <f t="shared" ref="C383:G387" si="223">C384</f>
        <v>411224100</v>
      </c>
      <c r="D383" s="70">
        <f t="shared" ref="D383:D394" si="224">C383/$D$2</f>
        <v>54578817.439777024</v>
      </c>
      <c r="E383" s="70">
        <f t="shared" si="223"/>
        <v>70230000</v>
      </c>
      <c r="F383" s="70">
        <f t="shared" si="223"/>
        <v>70230000</v>
      </c>
      <c r="G383" s="70">
        <f t="shared" si="223"/>
        <v>57279275.670000002</v>
      </c>
      <c r="H383" s="149">
        <f t="shared" ref="H383:H394" si="225">IFERROR(G383/D383,0)*100</f>
        <v>104.94781374331296</v>
      </c>
      <c r="I383" s="149">
        <f t="shared" si="204"/>
        <v>81.559555275523294</v>
      </c>
    </row>
    <row r="384" spans="1:9">
      <c r="A384" s="6" t="s">
        <v>0</v>
      </c>
      <c r="B384" s="65" t="s">
        <v>1</v>
      </c>
      <c r="C384" s="71">
        <f t="shared" si="223"/>
        <v>411224100</v>
      </c>
      <c r="D384" s="71">
        <f t="shared" si="224"/>
        <v>54578817.439777024</v>
      </c>
      <c r="E384" s="71">
        <f t="shared" si="223"/>
        <v>70230000</v>
      </c>
      <c r="F384" s="71">
        <f t="shared" si="223"/>
        <v>70230000</v>
      </c>
      <c r="G384" s="71">
        <f t="shared" si="223"/>
        <v>57279275.670000002</v>
      </c>
      <c r="H384" s="150">
        <f t="shared" si="225"/>
        <v>104.94781374331296</v>
      </c>
      <c r="I384" s="150">
        <f t="shared" si="204"/>
        <v>81.559555275523294</v>
      </c>
    </row>
    <row r="385" spans="1:9" s="53" customFormat="1">
      <c r="A385" s="52" t="s">
        <v>154</v>
      </c>
      <c r="B385" s="10" t="s">
        <v>155</v>
      </c>
      <c r="C385" s="72">
        <f t="shared" si="223"/>
        <v>411224100</v>
      </c>
      <c r="D385" s="72">
        <f t="shared" si="224"/>
        <v>54578817.439777024</v>
      </c>
      <c r="E385" s="72">
        <f t="shared" si="223"/>
        <v>70230000</v>
      </c>
      <c r="F385" s="72">
        <f t="shared" si="223"/>
        <v>70230000</v>
      </c>
      <c r="G385" s="72">
        <f t="shared" si="223"/>
        <v>57279275.670000002</v>
      </c>
      <c r="H385" s="151">
        <f t="shared" si="225"/>
        <v>104.94781374331296</v>
      </c>
      <c r="I385" s="151">
        <f t="shared" si="204"/>
        <v>81.559555275523294</v>
      </c>
    </row>
    <row r="386" spans="1:9" ht="22.5">
      <c r="A386" s="7" t="s">
        <v>20</v>
      </c>
      <c r="B386" s="66" t="s">
        <v>21</v>
      </c>
      <c r="C386" s="73">
        <f t="shared" si="223"/>
        <v>411224100</v>
      </c>
      <c r="D386" s="73">
        <f t="shared" si="224"/>
        <v>54578817.439777024</v>
      </c>
      <c r="E386" s="73">
        <f t="shared" si="223"/>
        <v>70230000</v>
      </c>
      <c r="F386" s="73">
        <f t="shared" si="223"/>
        <v>70230000</v>
      </c>
      <c r="G386" s="73">
        <f t="shared" si="223"/>
        <v>57279275.670000002</v>
      </c>
      <c r="H386" s="152">
        <f t="shared" si="225"/>
        <v>104.94781374331296</v>
      </c>
      <c r="I386" s="152">
        <f t="shared" si="204"/>
        <v>81.559555275523294</v>
      </c>
    </row>
    <row r="387" spans="1:9">
      <c r="A387" s="8" t="s">
        <v>22</v>
      </c>
      <c r="B387" s="66" t="s">
        <v>23</v>
      </c>
      <c r="C387" s="73">
        <f t="shared" si="223"/>
        <v>411224100</v>
      </c>
      <c r="D387" s="73">
        <f t="shared" si="224"/>
        <v>54578817.439777024</v>
      </c>
      <c r="E387" s="73">
        <f t="shared" si="223"/>
        <v>70230000</v>
      </c>
      <c r="F387" s="73">
        <f t="shared" si="223"/>
        <v>70230000</v>
      </c>
      <c r="G387" s="73">
        <f t="shared" si="223"/>
        <v>57279275.670000002</v>
      </c>
      <c r="H387" s="152">
        <f t="shared" si="225"/>
        <v>104.94781374331296</v>
      </c>
      <c r="I387" s="152">
        <f t="shared" si="204"/>
        <v>81.559555275523294</v>
      </c>
    </row>
    <row r="388" spans="1:9">
      <c r="A388" s="9" t="s">
        <v>24</v>
      </c>
      <c r="B388" s="10" t="s">
        <v>25</v>
      </c>
      <c r="C388" s="74">
        <v>411224100</v>
      </c>
      <c r="D388" s="74">
        <f t="shared" si="224"/>
        <v>54578817.439777024</v>
      </c>
      <c r="E388" s="74">
        <v>70230000</v>
      </c>
      <c r="F388" s="74">
        <v>70230000</v>
      </c>
      <c r="G388" s="74">
        <v>57279275.670000002</v>
      </c>
      <c r="H388" s="153">
        <f t="shared" si="225"/>
        <v>104.94781374331296</v>
      </c>
      <c r="I388" s="153">
        <f t="shared" si="204"/>
        <v>81.559555275523294</v>
      </c>
    </row>
    <row r="389" spans="1:9">
      <c r="A389" s="5" t="s">
        <v>231</v>
      </c>
      <c r="B389" s="64" t="s">
        <v>232</v>
      </c>
      <c r="C389" s="70">
        <f t="shared" ref="C389:G393" si="226">C390</f>
        <v>32175.200000000001</v>
      </c>
      <c r="D389" s="70">
        <f t="shared" si="224"/>
        <v>4270.3829053022764</v>
      </c>
      <c r="E389" s="70">
        <f t="shared" si="226"/>
        <v>15000</v>
      </c>
      <c r="F389" s="70">
        <f t="shared" si="226"/>
        <v>15000</v>
      </c>
      <c r="G389" s="70">
        <f t="shared" si="226"/>
        <v>0</v>
      </c>
      <c r="H389" s="149">
        <f t="shared" si="225"/>
        <v>0</v>
      </c>
      <c r="I389" s="149">
        <f t="shared" si="204"/>
        <v>0</v>
      </c>
    </row>
    <row r="390" spans="1:9">
      <c r="A390" s="6" t="s">
        <v>0</v>
      </c>
      <c r="B390" s="65" t="s">
        <v>1</v>
      </c>
      <c r="C390" s="71">
        <f t="shared" si="226"/>
        <v>32175.200000000001</v>
      </c>
      <c r="D390" s="71">
        <f t="shared" si="224"/>
        <v>4270.3829053022764</v>
      </c>
      <c r="E390" s="71">
        <f t="shared" si="226"/>
        <v>15000</v>
      </c>
      <c r="F390" s="71">
        <f t="shared" si="226"/>
        <v>15000</v>
      </c>
      <c r="G390" s="71">
        <f t="shared" si="226"/>
        <v>0</v>
      </c>
      <c r="H390" s="150">
        <f t="shared" si="225"/>
        <v>0</v>
      </c>
      <c r="I390" s="150">
        <f t="shared" ref="I390:I409" si="227">IFERROR(G390/F390,0)*100</f>
        <v>0</v>
      </c>
    </row>
    <row r="391" spans="1:9" s="53" customFormat="1">
      <c r="A391" s="52" t="s">
        <v>154</v>
      </c>
      <c r="B391" s="10" t="s">
        <v>155</v>
      </c>
      <c r="C391" s="72">
        <f t="shared" si="226"/>
        <v>32175.200000000001</v>
      </c>
      <c r="D391" s="72">
        <f t="shared" si="224"/>
        <v>4270.3829053022764</v>
      </c>
      <c r="E391" s="72">
        <f t="shared" si="226"/>
        <v>15000</v>
      </c>
      <c r="F391" s="72">
        <f t="shared" si="226"/>
        <v>15000</v>
      </c>
      <c r="G391" s="72">
        <f t="shared" si="226"/>
        <v>0</v>
      </c>
      <c r="H391" s="151">
        <f t="shared" si="225"/>
        <v>0</v>
      </c>
      <c r="I391" s="151">
        <f t="shared" si="227"/>
        <v>0</v>
      </c>
    </row>
    <row r="392" spans="1:9" ht="22.5">
      <c r="A392" s="7" t="s">
        <v>20</v>
      </c>
      <c r="B392" s="66" t="s">
        <v>21</v>
      </c>
      <c r="C392" s="73">
        <f t="shared" si="226"/>
        <v>32175.200000000001</v>
      </c>
      <c r="D392" s="73">
        <f t="shared" si="224"/>
        <v>4270.3829053022764</v>
      </c>
      <c r="E392" s="73">
        <f t="shared" si="226"/>
        <v>15000</v>
      </c>
      <c r="F392" s="73">
        <f t="shared" si="226"/>
        <v>15000</v>
      </c>
      <c r="G392" s="73">
        <f t="shared" si="226"/>
        <v>0</v>
      </c>
      <c r="H392" s="152">
        <f t="shared" si="225"/>
        <v>0</v>
      </c>
      <c r="I392" s="152">
        <f t="shared" si="227"/>
        <v>0</v>
      </c>
    </row>
    <row r="393" spans="1:9">
      <c r="A393" s="8" t="s">
        <v>164</v>
      </c>
      <c r="B393" s="66" t="s">
        <v>165</v>
      </c>
      <c r="C393" s="73">
        <f t="shared" si="226"/>
        <v>32175.200000000001</v>
      </c>
      <c r="D393" s="73">
        <f t="shared" si="224"/>
        <v>4270.3829053022764</v>
      </c>
      <c r="E393" s="73">
        <f t="shared" si="226"/>
        <v>15000</v>
      </c>
      <c r="F393" s="73">
        <f t="shared" si="226"/>
        <v>15000</v>
      </c>
      <c r="G393" s="73">
        <f t="shared" si="226"/>
        <v>0</v>
      </c>
      <c r="H393" s="152">
        <f t="shared" si="225"/>
        <v>0</v>
      </c>
      <c r="I393" s="152">
        <f t="shared" si="227"/>
        <v>0</v>
      </c>
    </row>
    <row r="394" spans="1:9" ht="22.5">
      <c r="A394" s="9" t="s">
        <v>166</v>
      </c>
      <c r="B394" s="10" t="s">
        <v>167</v>
      </c>
      <c r="C394" s="74">
        <v>32175.200000000001</v>
      </c>
      <c r="D394" s="74">
        <f t="shared" si="224"/>
        <v>4270.3829053022764</v>
      </c>
      <c r="E394" s="74">
        <v>15000</v>
      </c>
      <c r="F394" s="74">
        <v>15000</v>
      </c>
      <c r="G394" s="74">
        <v>0</v>
      </c>
      <c r="H394" s="153">
        <f t="shared" si="225"/>
        <v>0</v>
      </c>
      <c r="I394" s="153">
        <f t="shared" si="227"/>
        <v>0</v>
      </c>
    </row>
    <row r="395" spans="1:9">
      <c r="A395" s="5" t="s">
        <v>235</v>
      </c>
      <c r="B395" s="64" t="s">
        <v>236</v>
      </c>
      <c r="C395" s="70">
        <f t="shared" ref="C395:F396" si="228">C396</f>
        <v>58835.83</v>
      </c>
      <c r="D395" s="70">
        <f t="shared" ref="D395:D409" si="229">C395/$D$2</f>
        <v>7808.8565930055074</v>
      </c>
      <c r="E395" s="70">
        <f t="shared" si="228"/>
        <v>8000</v>
      </c>
      <c r="F395" s="70">
        <f t="shared" si="228"/>
        <v>8000</v>
      </c>
      <c r="G395" s="70">
        <f>G396</f>
        <v>5187.66</v>
      </c>
      <c r="H395" s="149">
        <f t="shared" ref="H395:H409" si="230">IFERROR(G395/D395,0)*100</f>
        <v>66.433029448212082</v>
      </c>
      <c r="I395" s="149">
        <f t="shared" si="227"/>
        <v>64.845749999999995</v>
      </c>
    </row>
    <row r="396" spans="1:9">
      <c r="A396" s="6" t="s">
        <v>116</v>
      </c>
      <c r="B396" s="65" t="s">
        <v>117</v>
      </c>
      <c r="C396" s="71">
        <f t="shared" si="228"/>
        <v>58835.83</v>
      </c>
      <c r="D396" s="71">
        <f t="shared" si="229"/>
        <v>7808.8565930055074</v>
      </c>
      <c r="E396" s="71">
        <f t="shared" si="228"/>
        <v>8000</v>
      </c>
      <c r="F396" s="71">
        <f t="shared" si="228"/>
        <v>8000</v>
      </c>
      <c r="G396" s="71">
        <f>G397</f>
        <v>5187.66</v>
      </c>
      <c r="H396" s="150">
        <f t="shared" si="230"/>
        <v>66.433029448212082</v>
      </c>
      <c r="I396" s="150">
        <f t="shared" si="227"/>
        <v>64.845749999999995</v>
      </c>
    </row>
    <row r="397" spans="1:9" s="53" customFormat="1">
      <c r="A397" s="52" t="s">
        <v>154</v>
      </c>
      <c r="B397" s="10" t="s">
        <v>155</v>
      </c>
      <c r="C397" s="72">
        <f>C398+C401</f>
        <v>58835.83</v>
      </c>
      <c r="D397" s="72">
        <f t="shared" si="229"/>
        <v>7808.8565930055074</v>
      </c>
      <c r="E397" s="72">
        <f t="shared" ref="E397:G397" si="231">E398+E401</f>
        <v>8000</v>
      </c>
      <c r="F397" s="72">
        <f t="shared" ref="F397" si="232">F398+F401</f>
        <v>8000</v>
      </c>
      <c r="G397" s="72">
        <f t="shared" si="231"/>
        <v>5187.66</v>
      </c>
      <c r="H397" s="151">
        <f t="shared" si="230"/>
        <v>66.433029448212082</v>
      </c>
      <c r="I397" s="151">
        <f t="shared" si="227"/>
        <v>64.845749999999995</v>
      </c>
    </row>
    <row r="398" spans="1:9">
      <c r="A398" s="7" t="s">
        <v>4</v>
      </c>
      <c r="B398" s="66" t="s">
        <v>5</v>
      </c>
      <c r="C398" s="73">
        <f t="shared" ref="C398:G399" si="233">C399</f>
        <v>15800.4</v>
      </c>
      <c r="D398" s="73">
        <f t="shared" si="229"/>
        <v>2097.0734620744574</v>
      </c>
      <c r="E398" s="73">
        <f t="shared" si="233"/>
        <v>5000</v>
      </c>
      <c r="F398" s="73">
        <f t="shared" si="233"/>
        <v>5000</v>
      </c>
      <c r="G398" s="73">
        <f t="shared" si="233"/>
        <v>2271.64</v>
      </c>
      <c r="H398" s="152">
        <f t="shared" si="230"/>
        <v>108.32429292929294</v>
      </c>
      <c r="I398" s="152">
        <f t="shared" si="227"/>
        <v>45.432799999999993</v>
      </c>
    </row>
    <row r="399" spans="1:9">
      <c r="A399" s="8" t="s">
        <v>6</v>
      </c>
      <c r="B399" s="66" t="s">
        <v>7</v>
      </c>
      <c r="C399" s="73">
        <f t="shared" si="233"/>
        <v>15800.4</v>
      </c>
      <c r="D399" s="73">
        <f t="shared" si="229"/>
        <v>2097.0734620744574</v>
      </c>
      <c r="E399" s="73">
        <f t="shared" si="233"/>
        <v>5000</v>
      </c>
      <c r="F399" s="73">
        <f t="shared" si="233"/>
        <v>5000</v>
      </c>
      <c r="G399" s="73">
        <f t="shared" si="233"/>
        <v>2271.64</v>
      </c>
      <c r="H399" s="152">
        <f t="shared" si="230"/>
        <v>108.32429292929294</v>
      </c>
      <c r="I399" s="152">
        <f t="shared" si="227"/>
        <v>45.432799999999993</v>
      </c>
    </row>
    <row r="400" spans="1:9">
      <c r="A400" s="9" t="s">
        <v>54</v>
      </c>
      <c r="B400" s="10" t="s">
        <v>55</v>
      </c>
      <c r="C400" s="74">
        <v>15800.4</v>
      </c>
      <c r="D400" s="74">
        <f t="shared" si="229"/>
        <v>2097.0734620744574</v>
      </c>
      <c r="E400" s="74">
        <v>5000</v>
      </c>
      <c r="F400" s="74">
        <v>5000</v>
      </c>
      <c r="G400" s="74">
        <v>2271.64</v>
      </c>
      <c r="H400" s="153">
        <f t="shared" si="230"/>
        <v>108.32429292929294</v>
      </c>
      <c r="I400" s="153">
        <f t="shared" si="227"/>
        <v>45.432799999999993</v>
      </c>
    </row>
    <row r="401" spans="1:9" ht="22.5">
      <c r="A401" s="7" t="s">
        <v>20</v>
      </c>
      <c r="B401" s="66" t="s">
        <v>21</v>
      </c>
      <c r="C401" s="73">
        <f t="shared" ref="C401:G402" si="234">C402</f>
        <v>43035.43</v>
      </c>
      <c r="D401" s="73">
        <f t="shared" si="229"/>
        <v>5711.7831309310504</v>
      </c>
      <c r="E401" s="73">
        <f t="shared" si="234"/>
        <v>3000</v>
      </c>
      <c r="F401" s="73">
        <f t="shared" si="234"/>
        <v>3000</v>
      </c>
      <c r="G401" s="73">
        <f t="shared" si="234"/>
        <v>2916.02</v>
      </c>
      <c r="H401" s="152">
        <f t="shared" si="230"/>
        <v>51.052708640299407</v>
      </c>
      <c r="I401" s="152">
        <f t="shared" si="227"/>
        <v>97.200666666666663</v>
      </c>
    </row>
    <row r="402" spans="1:9">
      <c r="A402" s="8" t="s">
        <v>22</v>
      </c>
      <c r="B402" s="66" t="s">
        <v>23</v>
      </c>
      <c r="C402" s="73">
        <f t="shared" si="234"/>
        <v>43035.43</v>
      </c>
      <c r="D402" s="73">
        <f t="shared" si="229"/>
        <v>5711.7831309310504</v>
      </c>
      <c r="E402" s="73">
        <f t="shared" si="234"/>
        <v>3000</v>
      </c>
      <c r="F402" s="73">
        <f t="shared" si="234"/>
        <v>3000</v>
      </c>
      <c r="G402" s="73">
        <f t="shared" si="234"/>
        <v>2916.02</v>
      </c>
      <c r="H402" s="152">
        <f t="shared" si="230"/>
        <v>51.052708640299407</v>
      </c>
      <c r="I402" s="152">
        <f t="shared" si="227"/>
        <v>97.200666666666663</v>
      </c>
    </row>
    <row r="403" spans="1:9">
      <c r="A403" s="9" t="s">
        <v>24</v>
      </c>
      <c r="B403" s="10" t="s">
        <v>25</v>
      </c>
      <c r="C403" s="74">
        <v>43035.43</v>
      </c>
      <c r="D403" s="74">
        <f t="shared" si="229"/>
        <v>5711.7831309310504</v>
      </c>
      <c r="E403" s="74">
        <v>3000</v>
      </c>
      <c r="F403" s="74">
        <v>3000</v>
      </c>
      <c r="G403" s="74">
        <v>2916.02</v>
      </c>
      <c r="H403" s="153">
        <f t="shared" si="230"/>
        <v>51.052708640299407</v>
      </c>
      <c r="I403" s="153">
        <f t="shared" si="227"/>
        <v>97.200666666666663</v>
      </c>
    </row>
    <row r="404" spans="1:9">
      <c r="A404" s="5" t="s">
        <v>237</v>
      </c>
      <c r="B404" s="64" t="s">
        <v>238</v>
      </c>
      <c r="C404" s="70">
        <f t="shared" ref="C404:G406" si="235">C405</f>
        <v>0</v>
      </c>
      <c r="D404" s="70">
        <f t="shared" si="229"/>
        <v>0</v>
      </c>
      <c r="E404" s="70">
        <f t="shared" si="235"/>
        <v>0</v>
      </c>
      <c r="F404" s="70">
        <f t="shared" si="235"/>
        <v>0</v>
      </c>
      <c r="G404" s="70">
        <f t="shared" si="235"/>
        <v>0</v>
      </c>
      <c r="H404" s="149">
        <f t="shared" si="230"/>
        <v>0</v>
      </c>
      <c r="I404" s="149">
        <f t="shared" si="227"/>
        <v>0</v>
      </c>
    </row>
    <row r="405" spans="1:9">
      <c r="A405" s="6" t="s">
        <v>116</v>
      </c>
      <c r="B405" s="65" t="s">
        <v>117</v>
      </c>
      <c r="C405" s="71">
        <f t="shared" si="235"/>
        <v>0</v>
      </c>
      <c r="D405" s="71">
        <f t="shared" si="229"/>
        <v>0</v>
      </c>
      <c r="E405" s="71">
        <f t="shared" si="235"/>
        <v>0</v>
      </c>
      <c r="F405" s="71">
        <f t="shared" si="235"/>
        <v>0</v>
      </c>
      <c r="G405" s="71">
        <f t="shared" si="235"/>
        <v>0</v>
      </c>
      <c r="H405" s="150">
        <f t="shared" si="230"/>
        <v>0</v>
      </c>
      <c r="I405" s="150">
        <f t="shared" si="227"/>
        <v>0</v>
      </c>
    </row>
    <row r="406" spans="1:9" s="53" customFormat="1">
      <c r="A406" s="52" t="s">
        <v>35</v>
      </c>
      <c r="B406" s="10" t="s">
        <v>36</v>
      </c>
      <c r="C406" s="72">
        <f t="shared" si="235"/>
        <v>0</v>
      </c>
      <c r="D406" s="72">
        <f t="shared" si="229"/>
        <v>0</v>
      </c>
      <c r="E406" s="72">
        <f t="shared" si="235"/>
        <v>0</v>
      </c>
      <c r="F406" s="72">
        <f t="shared" si="235"/>
        <v>0</v>
      </c>
      <c r="G406" s="72">
        <f t="shared" si="235"/>
        <v>0</v>
      </c>
      <c r="H406" s="151">
        <f t="shared" si="230"/>
        <v>0</v>
      </c>
      <c r="I406" s="151">
        <f t="shared" si="227"/>
        <v>0</v>
      </c>
    </row>
    <row r="407" spans="1:9">
      <c r="A407" s="7" t="s">
        <v>239</v>
      </c>
      <c r="B407" s="66" t="s">
        <v>240</v>
      </c>
      <c r="C407" s="73">
        <f t="shared" ref="C407:G408" si="236">C408</f>
        <v>0</v>
      </c>
      <c r="D407" s="73">
        <f t="shared" si="229"/>
        <v>0</v>
      </c>
      <c r="E407" s="73">
        <f t="shared" si="236"/>
        <v>0</v>
      </c>
      <c r="F407" s="73">
        <f t="shared" si="236"/>
        <v>0</v>
      </c>
      <c r="G407" s="73">
        <f t="shared" si="236"/>
        <v>0</v>
      </c>
      <c r="H407" s="152">
        <f t="shared" si="230"/>
        <v>0</v>
      </c>
      <c r="I407" s="152">
        <f t="shared" si="227"/>
        <v>0</v>
      </c>
    </row>
    <row r="408" spans="1:9" ht="22.5">
      <c r="A408" s="8" t="s">
        <v>241</v>
      </c>
      <c r="B408" s="66" t="s">
        <v>242</v>
      </c>
      <c r="C408" s="73">
        <f t="shared" si="236"/>
        <v>0</v>
      </c>
      <c r="D408" s="73">
        <f t="shared" si="229"/>
        <v>0</v>
      </c>
      <c r="E408" s="73">
        <f t="shared" si="236"/>
        <v>0</v>
      </c>
      <c r="F408" s="73">
        <f t="shared" si="236"/>
        <v>0</v>
      </c>
      <c r="G408" s="73">
        <f t="shared" si="236"/>
        <v>0</v>
      </c>
      <c r="H408" s="152">
        <f t="shared" si="230"/>
        <v>0</v>
      </c>
      <c r="I408" s="152">
        <f t="shared" si="227"/>
        <v>0</v>
      </c>
    </row>
    <row r="409" spans="1:9" ht="22.5">
      <c r="A409" s="9" t="s">
        <v>243</v>
      </c>
      <c r="B409" s="10" t="s">
        <v>244</v>
      </c>
      <c r="C409" s="74">
        <v>0</v>
      </c>
      <c r="D409" s="74">
        <f t="shared" si="229"/>
        <v>0</v>
      </c>
      <c r="E409" s="74">
        <v>0</v>
      </c>
      <c r="F409" s="74">
        <v>0</v>
      </c>
      <c r="G409" s="74">
        <v>0</v>
      </c>
      <c r="H409" s="153">
        <f t="shared" si="230"/>
        <v>0</v>
      </c>
      <c r="I409" s="153">
        <f t="shared" si="227"/>
        <v>0</v>
      </c>
    </row>
  </sheetData>
  <mergeCells count="1">
    <mergeCell ref="A1:I1"/>
  </mergeCells>
  <pageMargins left="0.7" right="0.7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M374"/>
  <sheetViews>
    <sheetView zoomScaleNormal="100" workbookViewId="0">
      <pane ySplit="5" topLeftCell="A6" activePane="bottomLeft" state="frozen"/>
      <selection activeCell="N29" sqref="N29"/>
      <selection pane="bottomLeft" activeCell="R20" sqref="R20"/>
    </sheetView>
  </sheetViews>
  <sheetFormatPr defaultRowHeight="15"/>
  <cols>
    <col min="1" max="1" width="16" customWidth="1"/>
    <col min="2" max="2" width="47.5703125" style="1" customWidth="1"/>
    <col min="3" max="4" width="24.5703125" hidden="1" customWidth="1"/>
    <col min="5" max="5" width="24.5703125" customWidth="1"/>
    <col min="6" max="6" width="24.5703125" hidden="1" customWidth="1"/>
    <col min="7" max="7" width="24.5703125" customWidth="1"/>
    <col min="8" max="8" width="10.28515625" hidden="1" customWidth="1"/>
    <col min="9" max="9" width="9.85546875" customWidth="1"/>
    <col min="10" max="10" width="11.7109375" bestFit="1" customWidth="1"/>
    <col min="11" max="11" width="10.85546875" bestFit="1" customWidth="1"/>
    <col min="12" max="12" width="14" bestFit="1" customWidth="1"/>
    <col min="13" max="13" width="11.85546875" bestFit="1" customWidth="1"/>
    <col min="14" max="14" width="11.7109375" bestFit="1" customWidth="1"/>
  </cols>
  <sheetData>
    <row r="1" spans="1:11" ht="15.75" customHeight="1">
      <c r="A1" s="460" t="s">
        <v>413</v>
      </c>
      <c r="B1" s="460"/>
      <c r="C1" s="460"/>
      <c r="D1" s="460"/>
      <c r="E1" s="460"/>
      <c r="F1" s="460"/>
      <c r="G1" s="460"/>
      <c r="H1" s="460"/>
      <c r="I1" s="460"/>
    </row>
    <row r="3" spans="1:11" ht="15.75">
      <c r="A3" s="469" t="s">
        <v>414</v>
      </c>
      <c r="B3" s="469"/>
      <c r="C3" s="469"/>
      <c r="D3" s="469"/>
      <c r="E3" s="469"/>
      <c r="F3" s="469"/>
      <c r="G3" s="469"/>
      <c r="H3" s="469"/>
      <c r="I3" s="469"/>
    </row>
    <row r="4" spans="1:11">
      <c r="A4" s="80">
        <v>7.5345000000000004</v>
      </c>
      <c r="C4" s="299"/>
      <c r="E4" s="3"/>
      <c r="F4" s="3"/>
      <c r="G4" s="3"/>
      <c r="H4" s="3"/>
      <c r="I4" s="233"/>
    </row>
    <row r="5" spans="1:11" s="2" customFormat="1" ht="30" customHeight="1">
      <c r="A5" s="462" t="s">
        <v>377</v>
      </c>
      <c r="B5" s="463"/>
      <c r="C5" s="248" t="s">
        <v>411</v>
      </c>
      <c r="D5" s="248" t="s">
        <v>392</v>
      </c>
      <c r="E5" s="248" t="s">
        <v>420</v>
      </c>
      <c r="F5" s="248" t="s">
        <v>380</v>
      </c>
      <c r="G5" s="248" t="s">
        <v>398</v>
      </c>
      <c r="H5" s="248" t="s">
        <v>382</v>
      </c>
      <c r="I5" s="248" t="s">
        <v>382</v>
      </c>
    </row>
    <row r="6" spans="1:11" s="79" customFormat="1" ht="11.25">
      <c r="A6" s="464">
        <v>1</v>
      </c>
      <c r="B6" s="465"/>
      <c r="C6" s="230" t="s">
        <v>358</v>
      </c>
      <c r="D6" s="230" t="s">
        <v>358</v>
      </c>
      <c r="E6" s="260">
        <v>2</v>
      </c>
      <c r="F6" s="260"/>
      <c r="G6" s="260">
        <v>3</v>
      </c>
      <c r="H6" s="230" t="s">
        <v>358</v>
      </c>
      <c r="I6" s="260" t="s">
        <v>425</v>
      </c>
    </row>
    <row r="7" spans="1:11">
      <c r="A7" s="4" t="s">
        <v>156</v>
      </c>
      <c r="B7" s="63" t="s">
        <v>157</v>
      </c>
      <c r="C7" s="69">
        <f>C17+C26+C40+C247</f>
        <v>23466291444.150002</v>
      </c>
      <c r="D7" s="69">
        <f>D17+D26+D40+D247</f>
        <v>3114512103.5436983</v>
      </c>
      <c r="E7" s="331">
        <f>E17+E26+E40+E247</f>
        <v>7229385106</v>
      </c>
      <c r="F7" s="331">
        <f>F17+F26+F40+F247</f>
        <v>7229385106</v>
      </c>
      <c r="G7" s="331">
        <f>G17+G26+G40+G247</f>
        <v>3518076734.3000007</v>
      </c>
      <c r="H7" s="148">
        <f t="shared" ref="H7:H74" si="0">IFERROR(G7/D7,0)*100</f>
        <v>112.95755538394363</v>
      </c>
      <c r="I7" s="148">
        <f>IFERROR(G7/E7,0)*100</f>
        <v>48.663567962096621</v>
      </c>
      <c r="K7" s="53"/>
    </row>
    <row r="8" spans="1:11">
      <c r="A8" s="6" t="s">
        <v>0</v>
      </c>
      <c r="B8" s="65" t="s">
        <v>1</v>
      </c>
      <c r="C8" s="69"/>
      <c r="D8" s="69"/>
      <c r="E8" s="332">
        <f>SUMIF($A$17:$A$369,A8,$E$17:$E$369)</f>
        <v>2910384917</v>
      </c>
      <c r="F8" s="332">
        <f t="shared" ref="F8" si="1">SUMIF($A$17:$A$369,B8,$E$17:$E$369)</f>
        <v>0</v>
      </c>
      <c r="G8" s="332">
        <f>SUMIF($A$17:$A$369,A8,$G$17:$G$369)</f>
        <v>1453125064.97</v>
      </c>
      <c r="H8" s="150"/>
      <c r="I8" s="150">
        <f t="shared" ref="I8:I16" si="2">IFERROR(G8/E8,0)*100</f>
        <v>49.92896494487983</v>
      </c>
      <c r="K8" s="53"/>
    </row>
    <row r="9" spans="1:11">
      <c r="A9" s="6" t="s">
        <v>69</v>
      </c>
      <c r="B9" s="65" t="s">
        <v>70</v>
      </c>
      <c r="C9" s="69"/>
      <c r="D9" s="69"/>
      <c r="E9" s="332">
        <f>SUMIF($A$17:$A$369,A9,$E$17:$E$369)</f>
        <v>212600</v>
      </c>
      <c r="F9" s="332"/>
      <c r="G9" s="332">
        <f t="shared" ref="G9:G16" si="3">SUMIF($A$17:$A$369,A9,$G$17:$G$369)</f>
        <v>4499.6400000000003</v>
      </c>
      <c r="H9" s="150"/>
      <c r="I9" s="150">
        <f t="shared" si="2"/>
        <v>2.1164816556914396</v>
      </c>
      <c r="K9" s="53"/>
    </row>
    <row r="10" spans="1:11">
      <c r="A10" s="6" t="s">
        <v>170</v>
      </c>
      <c r="B10" s="65" t="s">
        <v>171</v>
      </c>
      <c r="C10" s="69"/>
      <c r="D10" s="69"/>
      <c r="E10" s="332">
        <f t="shared" ref="E10:E16" si="4">SUMIF($A$17:$A$369,A10,$E$17:$E$369)</f>
        <v>4313464286</v>
      </c>
      <c r="F10" s="332"/>
      <c r="G10" s="332">
        <f t="shared" si="3"/>
        <v>2064314033.1300001</v>
      </c>
      <c r="H10" s="150"/>
      <c r="I10" s="150">
        <f t="shared" si="2"/>
        <v>47.857450444878914</v>
      </c>
      <c r="K10" s="53"/>
    </row>
    <row r="11" spans="1:11">
      <c r="A11" s="6" t="s">
        <v>40</v>
      </c>
      <c r="B11" s="65" t="s">
        <v>131</v>
      </c>
      <c r="C11" s="69"/>
      <c r="D11" s="69"/>
      <c r="E11" s="332">
        <f>E112</f>
        <v>180000</v>
      </c>
      <c r="F11" s="332">
        <f t="shared" ref="F11:G11" si="5">F112</f>
        <v>180000</v>
      </c>
      <c r="G11" s="332">
        <f t="shared" si="5"/>
        <v>295.92</v>
      </c>
      <c r="H11" s="150"/>
      <c r="I11" s="150">
        <f t="shared" si="2"/>
        <v>0.16440000000000002</v>
      </c>
      <c r="K11" s="53"/>
    </row>
    <row r="12" spans="1:11">
      <c r="A12" s="6" t="s">
        <v>116</v>
      </c>
      <c r="B12" s="65" t="s">
        <v>117</v>
      </c>
      <c r="C12" s="69"/>
      <c r="D12" s="69"/>
      <c r="E12" s="332">
        <f t="shared" si="4"/>
        <v>44000</v>
      </c>
      <c r="F12" s="332"/>
      <c r="G12" s="332">
        <f t="shared" si="3"/>
        <v>23855.139999999996</v>
      </c>
      <c r="H12" s="150"/>
      <c r="I12" s="150">
        <f t="shared" si="2"/>
        <v>54.216227272727259</v>
      </c>
      <c r="K12" s="53"/>
    </row>
    <row r="13" spans="1:11">
      <c r="A13" s="6" t="s">
        <v>132</v>
      </c>
      <c r="B13" s="65" t="s">
        <v>133</v>
      </c>
      <c r="C13" s="69"/>
      <c r="D13" s="69"/>
      <c r="E13" s="332">
        <f t="shared" si="4"/>
        <v>1000</v>
      </c>
      <c r="F13" s="332"/>
      <c r="G13" s="332">
        <f t="shared" si="3"/>
        <v>1006.94</v>
      </c>
      <c r="H13" s="150"/>
      <c r="I13" s="150">
        <f t="shared" si="2"/>
        <v>100.69399999999999</v>
      </c>
      <c r="K13" s="53"/>
    </row>
    <row r="14" spans="1:11">
      <c r="A14" s="6" t="s">
        <v>114</v>
      </c>
      <c r="B14" s="65" t="s">
        <v>115</v>
      </c>
      <c r="C14" s="69"/>
      <c r="D14" s="69"/>
      <c r="E14" s="332">
        <f t="shared" si="4"/>
        <v>1142043</v>
      </c>
      <c r="F14" s="332"/>
      <c r="G14" s="332">
        <f t="shared" si="3"/>
        <v>25497.98</v>
      </c>
      <c r="H14" s="150"/>
      <c r="I14" s="150">
        <f t="shared" si="2"/>
        <v>2.232663743834514</v>
      </c>
      <c r="K14" s="53"/>
    </row>
    <row r="15" spans="1:11">
      <c r="A15" s="6" t="s">
        <v>134</v>
      </c>
      <c r="B15" s="65" t="s">
        <v>135</v>
      </c>
      <c r="C15" s="69"/>
      <c r="D15" s="69"/>
      <c r="E15" s="332">
        <f t="shared" si="4"/>
        <v>1706260</v>
      </c>
      <c r="F15" s="332"/>
      <c r="G15" s="332">
        <f t="shared" si="3"/>
        <v>582480.57999999996</v>
      </c>
      <c r="H15" s="150"/>
      <c r="I15" s="150">
        <f t="shared" si="2"/>
        <v>34.137855895350064</v>
      </c>
      <c r="K15" s="53"/>
    </row>
    <row r="16" spans="1:11" ht="22.5">
      <c r="A16" s="6" t="s">
        <v>186</v>
      </c>
      <c r="B16" s="65" t="s">
        <v>284</v>
      </c>
      <c r="C16" s="69"/>
      <c r="D16" s="69"/>
      <c r="E16" s="332">
        <f t="shared" si="4"/>
        <v>2250000</v>
      </c>
      <c r="F16" s="332"/>
      <c r="G16" s="332">
        <f t="shared" si="3"/>
        <v>0</v>
      </c>
      <c r="H16" s="150"/>
      <c r="I16" s="150">
        <f t="shared" si="2"/>
        <v>0</v>
      </c>
      <c r="K16" s="53"/>
    </row>
    <row r="17" spans="1:10">
      <c r="A17" s="213" t="s">
        <v>354</v>
      </c>
      <c r="B17" s="214" t="s">
        <v>355</v>
      </c>
      <c r="C17" s="215">
        <f>C18</f>
        <v>28982010.690000001</v>
      </c>
      <c r="D17" s="215">
        <f t="shared" ref="D17:G18" si="6">D18</f>
        <v>3846573.8522795141</v>
      </c>
      <c r="E17" s="333">
        <f t="shared" si="6"/>
        <v>10001000</v>
      </c>
      <c r="F17" s="333">
        <f t="shared" si="6"/>
        <v>10001000</v>
      </c>
      <c r="G17" s="333">
        <f t="shared" si="6"/>
        <v>4731472.16</v>
      </c>
      <c r="H17" s="216">
        <f t="shared" si="0"/>
        <v>123.00484383514663</v>
      </c>
      <c r="I17" s="216">
        <f t="shared" ref="I17:I80" si="7">IFERROR(G17/E17,0)*100</f>
        <v>47.309990600939905</v>
      </c>
    </row>
    <row r="18" spans="1:10">
      <c r="A18" s="5" t="s">
        <v>224</v>
      </c>
      <c r="B18" s="64" t="s">
        <v>225</v>
      </c>
      <c r="C18" s="70">
        <f>C19</f>
        <v>28982010.690000001</v>
      </c>
      <c r="D18" s="70">
        <f t="shared" ref="D18:D25" si="8">C18/$A$4</f>
        <v>3846573.8522795141</v>
      </c>
      <c r="E18" s="334">
        <f t="shared" si="6"/>
        <v>10001000</v>
      </c>
      <c r="F18" s="334">
        <f t="shared" si="6"/>
        <v>10001000</v>
      </c>
      <c r="G18" s="334">
        <f t="shared" si="6"/>
        <v>4731472.16</v>
      </c>
      <c r="H18" s="149">
        <f t="shared" si="0"/>
        <v>123.00484383514663</v>
      </c>
      <c r="I18" s="149">
        <f t="shared" si="7"/>
        <v>47.309990600939905</v>
      </c>
      <c r="J18" s="3"/>
    </row>
    <row r="19" spans="1:10">
      <c r="A19" s="6" t="s">
        <v>0</v>
      </c>
      <c r="B19" s="65" t="s">
        <v>1</v>
      </c>
      <c r="C19" s="71">
        <f>C20+C23</f>
        <v>28982010.690000001</v>
      </c>
      <c r="D19" s="71">
        <f t="shared" si="8"/>
        <v>3846573.8522795141</v>
      </c>
      <c r="E19" s="332">
        <f>E20+E23</f>
        <v>10001000</v>
      </c>
      <c r="F19" s="332">
        <f t="shared" ref="F19:G19" si="9">F20+F23</f>
        <v>10001000</v>
      </c>
      <c r="G19" s="332">
        <f t="shared" si="9"/>
        <v>4731472.16</v>
      </c>
      <c r="H19" s="150">
        <f t="shared" si="0"/>
        <v>123.00484383514663</v>
      </c>
      <c r="I19" s="150">
        <f t="shared" si="7"/>
        <v>47.309990600939905</v>
      </c>
    </row>
    <row r="20" spans="1:10">
      <c r="A20" s="7" t="s">
        <v>14</v>
      </c>
      <c r="B20" s="66" t="s">
        <v>15</v>
      </c>
      <c r="C20" s="73">
        <f>C21</f>
        <v>0</v>
      </c>
      <c r="D20" s="73">
        <f t="shared" si="8"/>
        <v>0</v>
      </c>
      <c r="E20" s="335">
        <f t="shared" ref="E20:G21" si="10">E21</f>
        <v>1000</v>
      </c>
      <c r="F20" s="335">
        <f t="shared" si="10"/>
        <v>1000</v>
      </c>
      <c r="G20" s="335">
        <f t="shared" si="10"/>
        <v>0</v>
      </c>
      <c r="H20" s="152">
        <f t="shared" si="0"/>
        <v>0</v>
      </c>
      <c r="I20" s="152">
        <f t="shared" si="7"/>
        <v>0</v>
      </c>
    </row>
    <row r="21" spans="1:10" hidden="1">
      <c r="A21" s="8" t="s">
        <v>16</v>
      </c>
      <c r="B21" s="66" t="s">
        <v>17</v>
      </c>
      <c r="C21" s="73">
        <f>C22</f>
        <v>0</v>
      </c>
      <c r="D21" s="73">
        <f t="shared" si="8"/>
        <v>0</v>
      </c>
      <c r="E21" s="335">
        <f t="shared" si="10"/>
        <v>1000</v>
      </c>
      <c r="F21" s="335">
        <f t="shared" si="10"/>
        <v>1000</v>
      </c>
      <c r="G21" s="335">
        <f t="shared" si="10"/>
        <v>0</v>
      </c>
      <c r="H21" s="152">
        <f t="shared" si="0"/>
        <v>0</v>
      </c>
      <c r="I21" s="152">
        <f t="shared" si="7"/>
        <v>0</v>
      </c>
    </row>
    <row r="22" spans="1:10">
      <c r="A22" s="9" t="s">
        <v>18</v>
      </c>
      <c r="B22" s="10" t="s">
        <v>19</v>
      </c>
      <c r="C22" s="74">
        <v>0</v>
      </c>
      <c r="D22" s="74">
        <f t="shared" si="8"/>
        <v>0</v>
      </c>
      <c r="E22" s="336">
        <v>1000</v>
      </c>
      <c r="F22" s="336">
        <v>1000</v>
      </c>
      <c r="G22" s="336">
        <v>0</v>
      </c>
      <c r="H22" s="153">
        <f t="shared" si="0"/>
        <v>0</v>
      </c>
      <c r="I22" s="153">
        <f t="shared" si="7"/>
        <v>0</v>
      </c>
    </row>
    <row r="23" spans="1:10" ht="22.5">
      <c r="A23" s="7" t="s">
        <v>20</v>
      </c>
      <c r="B23" s="66" t="s">
        <v>21</v>
      </c>
      <c r="C23" s="73">
        <f>C24</f>
        <v>28982010.690000001</v>
      </c>
      <c r="D23" s="73">
        <f t="shared" si="8"/>
        <v>3846573.8522795141</v>
      </c>
      <c r="E23" s="335">
        <f t="shared" ref="E23:G24" si="11">E24</f>
        <v>10000000</v>
      </c>
      <c r="F23" s="335">
        <f t="shared" si="11"/>
        <v>10000000</v>
      </c>
      <c r="G23" s="335">
        <f t="shared" si="11"/>
        <v>4731472.16</v>
      </c>
      <c r="H23" s="152">
        <f t="shared" si="0"/>
        <v>123.00484383514663</v>
      </c>
      <c r="I23" s="152">
        <f t="shared" si="7"/>
        <v>47.314721600000006</v>
      </c>
    </row>
    <row r="24" spans="1:10" hidden="1">
      <c r="A24" s="8" t="s">
        <v>22</v>
      </c>
      <c r="B24" s="66" t="s">
        <v>23</v>
      </c>
      <c r="C24" s="73">
        <f>C25</f>
        <v>28982010.690000001</v>
      </c>
      <c r="D24" s="73">
        <f t="shared" si="8"/>
        <v>3846573.8522795141</v>
      </c>
      <c r="E24" s="335">
        <f t="shared" si="11"/>
        <v>10000000</v>
      </c>
      <c r="F24" s="335">
        <f t="shared" si="11"/>
        <v>10000000</v>
      </c>
      <c r="G24" s="335">
        <f t="shared" si="11"/>
        <v>4731472.16</v>
      </c>
      <c r="H24" s="152">
        <f t="shared" si="0"/>
        <v>123.00484383514663</v>
      </c>
      <c r="I24" s="152">
        <f t="shared" si="7"/>
        <v>47.314721600000006</v>
      </c>
    </row>
    <row r="25" spans="1:10">
      <c r="A25" s="9" t="s">
        <v>24</v>
      </c>
      <c r="B25" s="10" t="s">
        <v>25</v>
      </c>
      <c r="C25" s="74">
        <v>28982010.690000001</v>
      </c>
      <c r="D25" s="74">
        <f t="shared" si="8"/>
        <v>3846573.8522795141</v>
      </c>
      <c r="E25" s="336">
        <v>10000000</v>
      </c>
      <c r="F25" s="336">
        <v>10000000</v>
      </c>
      <c r="G25" s="336">
        <v>4731472.16</v>
      </c>
      <c r="H25" s="153">
        <f t="shared" si="0"/>
        <v>123.00484383514663</v>
      </c>
      <c r="I25" s="153">
        <f t="shared" si="7"/>
        <v>47.314721600000006</v>
      </c>
    </row>
    <row r="26" spans="1:10">
      <c r="A26" s="213" t="s">
        <v>353</v>
      </c>
      <c r="B26" s="214" t="s">
        <v>356</v>
      </c>
      <c r="C26" s="215">
        <f>C27+C35</f>
        <v>594973129.46000004</v>
      </c>
      <c r="D26" s="215">
        <f>D27+D35</f>
        <v>78966504.67317009</v>
      </c>
      <c r="E26" s="333">
        <f>E27+E35</f>
        <v>163033000</v>
      </c>
      <c r="F26" s="333">
        <f>F27+F35</f>
        <v>163033000</v>
      </c>
      <c r="G26" s="333">
        <f>G27+G35</f>
        <v>81301799.109999999</v>
      </c>
      <c r="H26" s="217">
        <f t="shared" si="0"/>
        <v>102.95732278704158</v>
      </c>
      <c r="I26" s="216">
        <f t="shared" si="7"/>
        <v>49.868308324081632</v>
      </c>
      <c r="J26" s="3"/>
    </row>
    <row r="27" spans="1:10">
      <c r="A27" s="5" t="s">
        <v>218</v>
      </c>
      <c r="B27" s="64" t="s">
        <v>219</v>
      </c>
      <c r="C27" s="70">
        <f t="shared" ref="C27:G30" si="12">C28</f>
        <v>594973129.46000004</v>
      </c>
      <c r="D27" s="70">
        <f t="shared" ref="D27:D39" si="13">C27/$A$4</f>
        <v>78966504.67317009</v>
      </c>
      <c r="E27" s="334">
        <f t="shared" si="12"/>
        <v>154001000</v>
      </c>
      <c r="F27" s="334">
        <f t="shared" si="12"/>
        <v>154001000</v>
      </c>
      <c r="G27" s="334">
        <f t="shared" si="12"/>
        <v>73445794.890000001</v>
      </c>
      <c r="H27" s="149">
        <f t="shared" si="0"/>
        <v>93.00879555702835</v>
      </c>
      <c r="I27" s="149">
        <f t="shared" si="7"/>
        <v>47.69176491711093</v>
      </c>
    </row>
    <row r="28" spans="1:10">
      <c r="A28" s="6" t="s">
        <v>0</v>
      </c>
      <c r="B28" s="65" t="s">
        <v>1</v>
      </c>
      <c r="C28" s="71">
        <f>C29+C32</f>
        <v>594973129.46000004</v>
      </c>
      <c r="D28" s="71">
        <f t="shared" si="13"/>
        <v>78966504.67317009</v>
      </c>
      <c r="E28" s="332">
        <f>E29+E32</f>
        <v>154001000</v>
      </c>
      <c r="F28" s="332">
        <f t="shared" ref="F28:G28" si="14">F29+F32</f>
        <v>154001000</v>
      </c>
      <c r="G28" s="332">
        <f t="shared" si="14"/>
        <v>73445794.890000001</v>
      </c>
      <c r="H28" s="150">
        <f t="shared" si="0"/>
        <v>93.00879555702835</v>
      </c>
      <c r="I28" s="150">
        <f t="shared" si="7"/>
        <v>47.69176491711093</v>
      </c>
    </row>
    <row r="29" spans="1:10">
      <c r="A29" s="7" t="s">
        <v>14</v>
      </c>
      <c r="B29" s="66" t="s">
        <v>15</v>
      </c>
      <c r="C29" s="73">
        <f t="shared" si="12"/>
        <v>0</v>
      </c>
      <c r="D29" s="73">
        <f t="shared" si="13"/>
        <v>0</v>
      </c>
      <c r="E29" s="335">
        <f t="shared" si="12"/>
        <v>1000</v>
      </c>
      <c r="F29" s="335">
        <f t="shared" si="12"/>
        <v>1000</v>
      </c>
      <c r="G29" s="335">
        <f t="shared" si="12"/>
        <v>0</v>
      </c>
      <c r="H29" s="152">
        <f t="shared" si="0"/>
        <v>0</v>
      </c>
      <c r="I29" s="152">
        <f t="shared" si="7"/>
        <v>0</v>
      </c>
    </row>
    <row r="30" spans="1:10" hidden="1">
      <c r="A30" s="8" t="s">
        <v>16</v>
      </c>
      <c r="B30" s="66" t="s">
        <v>17</v>
      </c>
      <c r="C30" s="73">
        <f t="shared" si="12"/>
        <v>0</v>
      </c>
      <c r="D30" s="73">
        <f t="shared" si="13"/>
        <v>0</v>
      </c>
      <c r="E30" s="335">
        <f t="shared" si="12"/>
        <v>1000</v>
      </c>
      <c r="F30" s="335">
        <f t="shared" si="12"/>
        <v>1000</v>
      </c>
      <c r="G30" s="335">
        <f t="shared" si="12"/>
        <v>0</v>
      </c>
      <c r="H30" s="152">
        <f t="shared" si="0"/>
        <v>0</v>
      </c>
      <c r="I30" s="152">
        <f t="shared" si="7"/>
        <v>0</v>
      </c>
    </row>
    <row r="31" spans="1:10">
      <c r="A31" s="9" t="s">
        <v>18</v>
      </c>
      <c r="B31" s="10" t="s">
        <v>19</v>
      </c>
      <c r="C31" s="74">
        <v>0</v>
      </c>
      <c r="D31" s="74">
        <f t="shared" si="13"/>
        <v>0</v>
      </c>
      <c r="E31" s="336">
        <v>1000</v>
      </c>
      <c r="F31" s="336">
        <v>1000</v>
      </c>
      <c r="G31" s="336">
        <v>0</v>
      </c>
      <c r="H31" s="153">
        <f t="shared" si="0"/>
        <v>0</v>
      </c>
      <c r="I31" s="153">
        <f t="shared" si="7"/>
        <v>0</v>
      </c>
    </row>
    <row r="32" spans="1:10" ht="22.5">
      <c r="A32" s="7" t="s">
        <v>20</v>
      </c>
      <c r="B32" s="66" t="s">
        <v>21</v>
      </c>
      <c r="C32" s="73">
        <f t="shared" ref="C32:G33" si="15">C33</f>
        <v>594973129.46000004</v>
      </c>
      <c r="D32" s="73">
        <f t="shared" si="13"/>
        <v>78966504.67317009</v>
      </c>
      <c r="E32" s="335">
        <f t="shared" si="15"/>
        <v>154000000</v>
      </c>
      <c r="F32" s="335">
        <f t="shared" si="15"/>
        <v>154000000</v>
      </c>
      <c r="G32" s="335">
        <f t="shared" si="15"/>
        <v>73445794.890000001</v>
      </c>
      <c r="H32" s="152">
        <f t="shared" si="0"/>
        <v>93.00879555702835</v>
      </c>
      <c r="I32" s="152">
        <f t="shared" si="7"/>
        <v>47.692074603896103</v>
      </c>
    </row>
    <row r="33" spans="1:9" hidden="1">
      <c r="A33" s="8" t="s">
        <v>22</v>
      </c>
      <c r="B33" s="66" t="s">
        <v>23</v>
      </c>
      <c r="C33" s="73">
        <f t="shared" si="15"/>
        <v>594973129.46000004</v>
      </c>
      <c r="D33" s="73">
        <f t="shared" si="13"/>
        <v>78966504.67317009</v>
      </c>
      <c r="E33" s="335">
        <f t="shared" si="15"/>
        <v>154000000</v>
      </c>
      <c r="F33" s="335">
        <f t="shared" si="15"/>
        <v>154000000</v>
      </c>
      <c r="G33" s="335">
        <f t="shared" si="15"/>
        <v>73445794.890000001</v>
      </c>
      <c r="H33" s="152">
        <f t="shared" si="0"/>
        <v>93.00879555702835</v>
      </c>
      <c r="I33" s="152">
        <f t="shared" si="7"/>
        <v>47.692074603896103</v>
      </c>
    </row>
    <row r="34" spans="1:9">
      <c r="A34" s="9" t="s">
        <v>24</v>
      </c>
      <c r="B34" s="10" t="s">
        <v>25</v>
      </c>
      <c r="C34" s="74">
        <v>594973129.46000004</v>
      </c>
      <c r="D34" s="74">
        <f t="shared" si="13"/>
        <v>78966504.67317009</v>
      </c>
      <c r="E34" s="336">
        <v>154000000</v>
      </c>
      <c r="F34" s="336">
        <v>154000000</v>
      </c>
      <c r="G34" s="336">
        <v>73445794.890000001</v>
      </c>
      <c r="H34" s="153">
        <f t="shared" si="0"/>
        <v>93.00879555702835</v>
      </c>
      <c r="I34" s="153">
        <f t="shared" si="7"/>
        <v>47.692074603896103</v>
      </c>
    </row>
    <row r="35" spans="1:9">
      <c r="A35" s="5" t="s">
        <v>322</v>
      </c>
      <c r="B35" s="64" t="s">
        <v>249</v>
      </c>
      <c r="C35" s="70">
        <f t="shared" ref="C35:G38" si="16">C36</f>
        <v>0</v>
      </c>
      <c r="D35" s="70">
        <f t="shared" si="13"/>
        <v>0</v>
      </c>
      <c r="E35" s="334">
        <f t="shared" si="16"/>
        <v>9032000</v>
      </c>
      <c r="F35" s="334">
        <f t="shared" si="16"/>
        <v>9032000</v>
      </c>
      <c r="G35" s="334">
        <f t="shared" si="16"/>
        <v>7856004.2199999997</v>
      </c>
      <c r="H35" s="149">
        <f t="shared" si="0"/>
        <v>0</v>
      </c>
      <c r="I35" s="149">
        <f t="shared" si="7"/>
        <v>86.979674712134624</v>
      </c>
    </row>
    <row r="36" spans="1:9">
      <c r="A36" s="6" t="s">
        <v>0</v>
      </c>
      <c r="B36" s="65" t="s">
        <v>1</v>
      </c>
      <c r="C36" s="71">
        <f>C37</f>
        <v>0</v>
      </c>
      <c r="D36" s="71">
        <f t="shared" si="13"/>
        <v>0</v>
      </c>
      <c r="E36" s="332">
        <f>E37</f>
        <v>9032000</v>
      </c>
      <c r="F36" s="332">
        <f t="shared" si="16"/>
        <v>9032000</v>
      </c>
      <c r="G36" s="332">
        <f t="shared" si="16"/>
        <v>7856004.2199999997</v>
      </c>
      <c r="H36" s="150">
        <f t="shared" si="0"/>
        <v>0</v>
      </c>
      <c r="I36" s="150">
        <f t="shared" si="7"/>
        <v>86.979674712134624</v>
      </c>
    </row>
    <row r="37" spans="1:9" ht="22.5">
      <c r="A37" s="7" t="s">
        <v>20</v>
      </c>
      <c r="B37" s="66" t="s">
        <v>21</v>
      </c>
      <c r="C37" s="73">
        <f t="shared" si="16"/>
        <v>0</v>
      </c>
      <c r="D37" s="73">
        <f t="shared" si="13"/>
        <v>0</v>
      </c>
      <c r="E37" s="335">
        <f t="shared" si="16"/>
        <v>9032000</v>
      </c>
      <c r="F37" s="335">
        <f t="shared" si="16"/>
        <v>9032000</v>
      </c>
      <c r="G37" s="335">
        <f t="shared" si="16"/>
        <v>7856004.2199999997</v>
      </c>
      <c r="H37" s="152">
        <f t="shared" si="0"/>
        <v>0</v>
      </c>
      <c r="I37" s="152">
        <f t="shared" si="7"/>
        <v>86.979674712134624</v>
      </c>
    </row>
    <row r="38" spans="1:9" hidden="1">
      <c r="A38" s="8" t="s">
        <v>22</v>
      </c>
      <c r="B38" s="66" t="s">
        <v>23</v>
      </c>
      <c r="C38" s="73">
        <f t="shared" si="16"/>
        <v>0</v>
      </c>
      <c r="D38" s="73">
        <f t="shared" si="13"/>
        <v>0</v>
      </c>
      <c r="E38" s="335">
        <f t="shared" si="16"/>
        <v>9032000</v>
      </c>
      <c r="F38" s="335">
        <f t="shared" si="16"/>
        <v>9032000</v>
      </c>
      <c r="G38" s="335">
        <f t="shared" si="16"/>
        <v>7856004.2199999997</v>
      </c>
      <c r="H38" s="152">
        <f t="shared" si="0"/>
        <v>0</v>
      </c>
      <c r="I38" s="152">
        <f t="shared" si="7"/>
        <v>86.979674712134624</v>
      </c>
    </row>
    <row r="39" spans="1:9">
      <c r="A39" s="9" t="s">
        <v>24</v>
      </c>
      <c r="B39" s="10" t="s">
        <v>25</v>
      </c>
      <c r="C39" s="74">
        <v>0</v>
      </c>
      <c r="D39" s="74">
        <f t="shared" si="13"/>
        <v>0</v>
      </c>
      <c r="E39" s="336">
        <v>9032000</v>
      </c>
      <c r="F39" s="336">
        <v>9032000</v>
      </c>
      <c r="G39" s="336">
        <v>7856004.2199999997</v>
      </c>
      <c r="H39" s="153">
        <f t="shared" si="0"/>
        <v>0</v>
      </c>
      <c r="I39" s="153">
        <f t="shared" si="7"/>
        <v>86.979674712134624</v>
      </c>
    </row>
    <row r="40" spans="1:9">
      <c r="A40" s="213" t="s">
        <v>349</v>
      </c>
      <c r="B40" s="214" t="s">
        <v>350</v>
      </c>
      <c r="C40" s="215">
        <f>C41+C130+C139+C158+C207+C222</f>
        <v>258803148.42000002</v>
      </c>
      <c r="D40" s="215">
        <f>D41+D130+D139+D158+D207+D222</f>
        <v>34349080.684849687</v>
      </c>
      <c r="E40" s="333">
        <f>E41+E130+E139+E158+E207+E222</f>
        <v>86517903</v>
      </c>
      <c r="F40" s="333">
        <f>F41+F130+F139+F158+F207+F222</f>
        <v>86517903</v>
      </c>
      <c r="G40" s="333">
        <f>G41+G130+G139+G158+G207+G222</f>
        <v>36773491.729999997</v>
      </c>
      <c r="H40" s="216">
        <f t="shared" si="0"/>
        <v>107.05815409557566</v>
      </c>
      <c r="I40" s="216">
        <f t="shared" si="7"/>
        <v>42.503910121353719</v>
      </c>
    </row>
    <row r="41" spans="1:9" ht="22.5">
      <c r="A41" s="5" t="s">
        <v>168</v>
      </c>
      <c r="B41" s="64" t="s">
        <v>169</v>
      </c>
      <c r="C41" s="70">
        <f>C42+C46+C112+C117+C126</f>
        <v>203050178.28000003</v>
      </c>
      <c r="D41" s="70">
        <f t="shared" ref="D41:D72" si="17">C41/$A$4</f>
        <v>26949389.910412107</v>
      </c>
      <c r="E41" s="334">
        <f>E42+E46+E112+E117+E126</f>
        <v>67467000</v>
      </c>
      <c r="F41" s="334">
        <f t="shared" ref="F41:G41" si="18">F42+F46+F112+F117+F126</f>
        <v>67467000</v>
      </c>
      <c r="G41" s="334">
        <f t="shared" si="18"/>
        <v>32073076.890000004</v>
      </c>
      <c r="H41" s="149">
        <f t="shared" si="0"/>
        <v>119.01225592349429</v>
      </c>
      <c r="I41" s="149">
        <f t="shared" si="7"/>
        <v>47.538910711903604</v>
      </c>
    </row>
    <row r="42" spans="1:9">
      <c r="A42" s="6" t="s">
        <v>0</v>
      </c>
      <c r="B42" s="65" t="s">
        <v>1</v>
      </c>
      <c r="C42" s="71">
        <f>C43</f>
        <v>0</v>
      </c>
      <c r="D42" s="71">
        <f t="shared" si="17"/>
        <v>0</v>
      </c>
      <c r="E42" s="332">
        <f>E43</f>
        <v>24000</v>
      </c>
      <c r="F42" s="332">
        <f t="shared" ref="F42:G42" si="19">F43</f>
        <v>24000</v>
      </c>
      <c r="G42" s="332">
        <f t="shared" si="19"/>
        <v>0</v>
      </c>
      <c r="H42" s="150">
        <f t="shared" si="0"/>
        <v>0</v>
      </c>
      <c r="I42" s="150">
        <f t="shared" si="7"/>
        <v>0</v>
      </c>
    </row>
    <row r="43" spans="1:9" ht="22.5">
      <c r="A43" s="7" t="s">
        <v>20</v>
      </c>
      <c r="B43" s="66" t="s">
        <v>21</v>
      </c>
      <c r="C43" s="73">
        <f t="shared" ref="C43:G44" si="20">C44</f>
        <v>0</v>
      </c>
      <c r="D43" s="73">
        <f t="shared" si="17"/>
        <v>0</v>
      </c>
      <c r="E43" s="335">
        <f t="shared" si="20"/>
        <v>24000</v>
      </c>
      <c r="F43" s="335">
        <f t="shared" si="20"/>
        <v>24000</v>
      </c>
      <c r="G43" s="335">
        <f t="shared" si="20"/>
        <v>0</v>
      </c>
      <c r="H43" s="152">
        <f t="shared" si="0"/>
        <v>0</v>
      </c>
      <c r="I43" s="152">
        <f t="shared" si="7"/>
        <v>0</v>
      </c>
    </row>
    <row r="44" spans="1:9" hidden="1">
      <c r="A44" s="8" t="s">
        <v>22</v>
      </c>
      <c r="B44" s="66" t="s">
        <v>23</v>
      </c>
      <c r="C44" s="73">
        <f t="shared" si="20"/>
        <v>0</v>
      </c>
      <c r="D44" s="73">
        <f t="shared" si="17"/>
        <v>0</v>
      </c>
      <c r="E44" s="335">
        <f t="shared" si="20"/>
        <v>24000</v>
      </c>
      <c r="F44" s="335">
        <f t="shared" si="20"/>
        <v>24000</v>
      </c>
      <c r="G44" s="335">
        <f t="shared" si="20"/>
        <v>0</v>
      </c>
      <c r="H44" s="152">
        <f t="shared" si="0"/>
        <v>0</v>
      </c>
      <c r="I44" s="152">
        <f t="shared" si="7"/>
        <v>0</v>
      </c>
    </row>
    <row r="45" spans="1:9">
      <c r="A45" s="9" t="s">
        <v>24</v>
      </c>
      <c r="B45" s="10" t="s">
        <v>25</v>
      </c>
      <c r="C45" s="74">
        <v>0</v>
      </c>
      <c r="D45" s="74">
        <f t="shared" si="17"/>
        <v>0</v>
      </c>
      <c r="E45" s="336">
        <v>24000</v>
      </c>
      <c r="F45" s="336">
        <v>24000</v>
      </c>
      <c r="G45" s="336">
        <v>0</v>
      </c>
      <c r="H45" s="153">
        <f t="shared" si="0"/>
        <v>0</v>
      </c>
      <c r="I45" s="153">
        <f t="shared" si="7"/>
        <v>0</v>
      </c>
    </row>
    <row r="46" spans="1:9">
      <c r="A46" s="6" t="s">
        <v>170</v>
      </c>
      <c r="B46" s="65" t="s">
        <v>171</v>
      </c>
      <c r="C46" s="71">
        <f>C47+C56+C87+C94+C98+C101</f>
        <v>202884168.19000003</v>
      </c>
      <c r="D46" s="71">
        <f t="shared" si="17"/>
        <v>26927356.585042141</v>
      </c>
      <c r="E46" s="332">
        <f>E47+E56+E87+E94+E98+E101</f>
        <v>67226000</v>
      </c>
      <c r="F46" s="332">
        <f t="shared" ref="F46:G46" si="21">F47+F56+F87+F94+F98+F101</f>
        <v>67226000</v>
      </c>
      <c r="G46" s="332">
        <f t="shared" si="21"/>
        <v>32053190.400000002</v>
      </c>
      <c r="H46" s="150">
        <f t="shared" si="0"/>
        <v>119.03578540570598</v>
      </c>
      <c r="I46" s="150">
        <f t="shared" si="7"/>
        <v>47.679752476720324</v>
      </c>
    </row>
    <row r="47" spans="1:9">
      <c r="A47" s="7" t="s">
        <v>40</v>
      </c>
      <c r="B47" s="66" t="s">
        <v>41</v>
      </c>
      <c r="C47" s="73">
        <f>C48+C51+C53</f>
        <v>168105773.27000001</v>
      </c>
      <c r="D47" s="73">
        <f t="shared" si="17"/>
        <v>22311470.339106776</v>
      </c>
      <c r="E47" s="335">
        <f>E48+E51+E53</f>
        <v>53738000</v>
      </c>
      <c r="F47" s="335">
        <f>F48+F51+F53</f>
        <v>53738000</v>
      </c>
      <c r="G47" s="335">
        <f>G48+G51+G53</f>
        <v>26692236.470000003</v>
      </c>
      <c r="H47" s="152">
        <f t="shared" si="0"/>
        <v>119.63459182344774</v>
      </c>
      <c r="I47" s="152">
        <f t="shared" si="7"/>
        <v>49.671064181770817</v>
      </c>
    </row>
    <row r="48" spans="1:9" hidden="1">
      <c r="A48" s="8" t="s">
        <v>42</v>
      </c>
      <c r="B48" s="66" t="s">
        <v>43</v>
      </c>
      <c r="C48" s="73">
        <f t="shared" ref="C48" si="22">SUM(C49:C50)</f>
        <v>139930905.09999999</v>
      </c>
      <c r="D48" s="73">
        <f t="shared" si="17"/>
        <v>18572022.708872519</v>
      </c>
      <c r="E48" s="335">
        <f t="shared" ref="E48:G48" si="23">SUM(E49:E50)</f>
        <v>44550000</v>
      </c>
      <c r="F48" s="335">
        <f t="shared" si="23"/>
        <v>44550000</v>
      </c>
      <c r="G48" s="335">
        <f t="shared" si="23"/>
        <v>22154389.870000001</v>
      </c>
      <c r="H48" s="152">
        <f t="shared" si="0"/>
        <v>119.28905223347618</v>
      </c>
      <c r="I48" s="152">
        <f t="shared" si="7"/>
        <v>49.729270190796861</v>
      </c>
    </row>
    <row r="49" spans="1:9">
      <c r="A49" s="9" t="s">
        <v>44</v>
      </c>
      <c r="B49" s="10" t="s">
        <v>45</v>
      </c>
      <c r="C49" s="75">
        <v>139821073.50999999</v>
      </c>
      <c r="D49" s="75">
        <f t="shared" si="17"/>
        <v>18557445.551795073</v>
      </c>
      <c r="E49" s="337">
        <v>43650000</v>
      </c>
      <c r="F49" s="337">
        <v>43650000</v>
      </c>
      <c r="G49" s="337">
        <v>21279379.050000001</v>
      </c>
      <c r="H49" s="154">
        <f t="shared" si="0"/>
        <v>114.66760869974173</v>
      </c>
      <c r="I49" s="154">
        <f t="shared" si="7"/>
        <v>48.750009278350518</v>
      </c>
    </row>
    <row r="50" spans="1:9">
      <c r="A50" s="9" t="s">
        <v>71</v>
      </c>
      <c r="B50" s="10" t="s">
        <v>72</v>
      </c>
      <c r="C50" s="74">
        <v>109831.59</v>
      </c>
      <c r="D50" s="74">
        <f t="shared" si="17"/>
        <v>14577.157077443757</v>
      </c>
      <c r="E50" s="336">
        <v>900000</v>
      </c>
      <c r="F50" s="336">
        <v>900000</v>
      </c>
      <c r="G50" s="336">
        <v>875010.82</v>
      </c>
      <c r="H50" s="153">
        <f t="shared" si="0"/>
        <v>6002.6163905029516</v>
      </c>
      <c r="I50" s="153">
        <f t="shared" si="7"/>
        <v>97.223424444444433</v>
      </c>
    </row>
    <row r="51" spans="1:9" hidden="1">
      <c r="A51" s="8" t="s">
        <v>73</v>
      </c>
      <c r="B51" s="66" t="s">
        <v>74</v>
      </c>
      <c r="C51" s="73">
        <f t="shared" ref="C51:G51" si="24">C52</f>
        <v>6570546.5499999998</v>
      </c>
      <c r="D51" s="73">
        <f t="shared" si="17"/>
        <v>872061.39093503216</v>
      </c>
      <c r="E51" s="335">
        <f t="shared" si="24"/>
        <v>2049000</v>
      </c>
      <c r="F51" s="335">
        <f t="shared" si="24"/>
        <v>2049000</v>
      </c>
      <c r="G51" s="335">
        <f t="shared" si="24"/>
        <v>1107899</v>
      </c>
      <c r="H51" s="152">
        <f t="shared" si="0"/>
        <v>127.04369342760383</v>
      </c>
      <c r="I51" s="152">
        <f t="shared" si="7"/>
        <v>54.070229380185452</v>
      </c>
    </row>
    <row r="52" spans="1:9">
      <c r="A52" s="9" t="s">
        <v>75</v>
      </c>
      <c r="B52" s="10" t="s">
        <v>74</v>
      </c>
      <c r="C52" s="75">
        <v>6570546.5499999998</v>
      </c>
      <c r="D52" s="75">
        <f t="shared" si="17"/>
        <v>872061.39093503216</v>
      </c>
      <c r="E52" s="337">
        <v>2049000</v>
      </c>
      <c r="F52" s="337">
        <v>2049000</v>
      </c>
      <c r="G52" s="337">
        <v>1107899</v>
      </c>
      <c r="H52" s="154">
        <f t="shared" si="0"/>
        <v>127.04369342760383</v>
      </c>
      <c r="I52" s="154">
        <f t="shared" si="7"/>
        <v>54.070229380185452</v>
      </c>
    </row>
    <row r="53" spans="1:9" hidden="1">
      <c r="A53" s="8" t="s">
        <v>76</v>
      </c>
      <c r="B53" s="66" t="s">
        <v>77</v>
      </c>
      <c r="C53" s="73">
        <f t="shared" ref="C53" si="25">SUM(C54:C55)</f>
        <v>21604321.619999997</v>
      </c>
      <c r="D53" s="73">
        <f t="shared" si="17"/>
        <v>2867386.2392992228</v>
      </c>
      <c r="E53" s="335">
        <f t="shared" ref="E53:G53" si="26">SUM(E54:E55)</f>
        <v>7139000</v>
      </c>
      <c r="F53" s="335">
        <f t="shared" si="26"/>
        <v>7139000</v>
      </c>
      <c r="G53" s="335">
        <f t="shared" si="26"/>
        <v>3429947.6</v>
      </c>
      <c r="H53" s="152">
        <f t="shared" si="0"/>
        <v>119.61930879734797</v>
      </c>
      <c r="I53" s="152">
        <f t="shared" si="7"/>
        <v>48.045210813839475</v>
      </c>
    </row>
    <row r="54" spans="1:9">
      <c r="A54" s="9" t="s">
        <v>78</v>
      </c>
      <c r="B54" s="10" t="s">
        <v>79</v>
      </c>
      <c r="C54" s="75">
        <v>21578418.989999998</v>
      </c>
      <c r="D54" s="75">
        <f t="shared" si="17"/>
        <v>2863948.3695002981</v>
      </c>
      <c r="E54" s="337">
        <v>7135000</v>
      </c>
      <c r="F54" s="337">
        <v>7135000</v>
      </c>
      <c r="G54" s="337">
        <v>3429103.73</v>
      </c>
      <c r="H54" s="154">
        <f t="shared" si="0"/>
        <v>119.73343397242564</v>
      </c>
      <c r="I54" s="154">
        <f t="shared" si="7"/>
        <v>48.060318570427469</v>
      </c>
    </row>
    <row r="55" spans="1:9">
      <c r="A55" s="9" t="s">
        <v>172</v>
      </c>
      <c r="B55" s="10" t="s">
        <v>173</v>
      </c>
      <c r="C55" s="74">
        <v>25902.63</v>
      </c>
      <c r="D55" s="74">
        <f t="shared" si="17"/>
        <v>3437.8697989249454</v>
      </c>
      <c r="E55" s="336">
        <v>4000</v>
      </c>
      <c r="F55" s="336">
        <v>4000</v>
      </c>
      <c r="G55" s="336">
        <v>843.87</v>
      </c>
      <c r="H55" s="153">
        <f t="shared" si="0"/>
        <v>24.546304815379749</v>
      </c>
      <c r="I55" s="153">
        <f t="shared" si="7"/>
        <v>21.09675</v>
      </c>
    </row>
    <row r="56" spans="1:9">
      <c r="A56" s="7" t="s">
        <v>4</v>
      </c>
      <c r="B56" s="66" t="s">
        <v>5</v>
      </c>
      <c r="C56" s="73">
        <f t="shared" ref="C56" si="27">C57+C62+C68+C77+C79</f>
        <v>33684603.390000001</v>
      </c>
      <c r="D56" s="73">
        <f t="shared" si="17"/>
        <v>4470715.1622536331</v>
      </c>
      <c r="E56" s="335">
        <f t="shared" ref="E56:G56" si="28">E57+E62+E68+E77+E79</f>
        <v>12606000</v>
      </c>
      <c r="F56" s="335">
        <f t="shared" si="28"/>
        <v>12606000</v>
      </c>
      <c r="G56" s="335">
        <f t="shared" si="28"/>
        <v>5183484.7299999995</v>
      </c>
      <c r="H56" s="152">
        <f t="shared" si="0"/>
        <v>115.94307715607334</v>
      </c>
      <c r="I56" s="152">
        <f t="shared" si="7"/>
        <v>41.119187133111211</v>
      </c>
    </row>
    <row r="57" spans="1:9" hidden="1">
      <c r="A57" s="8" t="s">
        <v>59</v>
      </c>
      <c r="B57" s="66" t="s">
        <v>60</v>
      </c>
      <c r="C57" s="73">
        <f>SUM(C58:C61)</f>
        <v>4918634.6000000006</v>
      </c>
      <c r="D57" s="73">
        <f t="shared" si="17"/>
        <v>652814.99767735088</v>
      </c>
      <c r="E57" s="335">
        <f>SUM(E58:E61)</f>
        <v>1617000</v>
      </c>
      <c r="F57" s="335">
        <f>SUM(F58:F61)</f>
        <v>1617000</v>
      </c>
      <c r="G57" s="335">
        <f>SUM(G58:G61)</f>
        <v>752109.54</v>
      </c>
      <c r="H57" s="152">
        <f t="shared" si="0"/>
        <v>115.21021157233351</v>
      </c>
      <c r="I57" s="152">
        <f t="shared" si="7"/>
        <v>46.512649350649355</v>
      </c>
    </row>
    <row r="58" spans="1:9">
      <c r="A58" s="9" t="s">
        <v>61</v>
      </c>
      <c r="B58" s="10" t="s">
        <v>62</v>
      </c>
      <c r="C58" s="74">
        <v>171233.91</v>
      </c>
      <c r="D58" s="74">
        <f t="shared" si="17"/>
        <v>22726.645431017321</v>
      </c>
      <c r="E58" s="336">
        <v>80000</v>
      </c>
      <c r="F58" s="336">
        <v>80000</v>
      </c>
      <c r="G58" s="336">
        <v>38381.769999999997</v>
      </c>
      <c r="H58" s="153">
        <f t="shared" si="0"/>
        <v>168.88444938563859</v>
      </c>
      <c r="I58" s="153">
        <f t="shared" si="7"/>
        <v>47.977212499999993</v>
      </c>
    </row>
    <row r="59" spans="1:9">
      <c r="A59" s="9" t="s">
        <v>80</v>
      </c>
      <c r="B59" s="10" t="s">
        <v>81</v>
      </c>
      <c r="C59" s="74">
        <v>4558497.9800000004</v>
      </c>
      <c r="D59" s="74">
        <f t="shared" si="17"/>
        <v>605016.65405799984</v>
      </c>
      <c r="E59" s="336">
        <v>1300000</v>
      </c>
      <c r="F59" s="336">
        <v>1300000</v>
      </c>
      <c r="G59" s="336">
        <v>674103.6</v>
      </c>
      <c r="H59" s="153">
        <f t="shared" si="0"/>
        <v>111.41901557231797</v>
      </c>
      <c r="I59" s="153">
        <f t="shared" si="7"/>
        <v>51.854123076923074</v>
      </c>
    </row>
    <row r="60" spans="1:9">
      <c r="A60" s="9" t="s">
        <v>63</v>
      </c>
      <c r="B60" s="10" t="s">
        <v>64</v>
      </c>
      <c r="C60" s="74">
        <v>174868.75</v>
      </c>
      <c r="D60" s="74">
        <f t="shared" si="17"/>
        <v>23209.071603955137</v>
      </c>
      <c r="E60" s="336">
        <v>230000</v>
      </c>
      <c r="F60" s="336">
        <v>230000</v>
      </c>
      <c r="G60" s="336">
        <v>36134.29</v>
      </c>
      <c r="H60" s="153">
        <f t="shared" si="0"/>
        <v>155.69037235355091</v>
      </c>
      <c r="I60" s="153">
        <f t="shared" si="7"/>
        <v>15.710560869565219</v>
      </c>
    </row>
    <row r="61" spans="1:9">
      <c r="A61" s="9" t="s">
        <v>118</v>
      </c>
      <c r="B61" s="10" t="s">
        <v>119</v>
      </c>
      <c r="C61" s="74">
        <v>14033.96</v>
      </c>
      <c r="D61" s="74">
        <f t="shared" si="17"/>
        <v>1862.6265843785252</v>
      </c>
      <c r="E61" s="336">
        <v>7000</v>
      </c>
      <c r="F61" s="336">
        <v>7000</v>
      </c>
      <c r="G61" s="336">
        <v>3489.88</v>
      </c>
      <c r="H61" s="153">
        <f t="shared" si="0"/>
        <v>187.36337327454265</v>
      </c>
      <c r="I61" s="153">
        <f t="shared" si="7"/>
        <v>49.855428571428575</v>
      </c>
    </row>
    <row r="62" spans="1:9" hidden="1">
      <c r="A62" s="8" t="s">
        <v>82</v>
      </c>
      <c r="B62" s="66" t="s">
        <v>83</v>
      </c>
      <c r="C62" s="73">
        <f>SUM(C63:C67)</f>
        <v>8265060.5499999998</v>
      </c>
      <c r="D62" s="73">
        <f t="shared" si="17"/>
        <v>1096962.0479129339</v>
      </c>
      <c r="E62" s="335">
        <f>SUM(E63:E67)</f>
        <v>2772000</v>
      </c>
      <c r="F62" s="335">
        <f>SUM(F63:F67)</f>
        <v>2772000</v>
      </c>
      <c r="G62" s="335">
        <f>SUM(G63:G67)</f>
        <v>984806.09</v>
      </c>
      <c r="H62" s="152">
        <f t="shared" si="0"/>
        <v>89.77576679828438</v>
      </c>
      <c r="I62" s="152">
        <f t="shared" si="7"/>
        <v>35.52691522366522</v>
      </c>
    </row>
    <row r="63" spans="1:9">
      <c r="A63" s="9" t="s">
        <v>84</v>
      </c>
      <c r="B63" s="10" t="s">
        <v>85</v>
      </c>
      <c r="C63" s="74">
        <v>1401076.11</v>
      </c>
      <c r="D63" s="74">
        <f t="shared" si="17"/>
        <v>185954.75612183954</v>
      </c>
      <c r="E63" s="336">
        <v>800000</v>
      </c>
      <c r="F63" s="336">
        <v>800000</v>
      </c>
      <c r="G63" s="336">
        <v>303991.81</v>
      </c>
      <c r="H63" s="153">
        <f t="shared" si="0"/>
        <v>163.47622203371949</v>
      </c>
      <c r="I63" s="153">
        <f t="shared" si="7"/>
        <v>37.998976249999998</v>
      </c>
    </row>
    <row r="64" spans="1:9">
      <c r="A64" s="9" t="s">
        <v>86</v>
      </c>
      <c r="B64" s="10" t="s">
        <v>87</v>
      </c>
      <c r="C64" s="74">
        <v>6696842.54</v>
      </c>
      <c r="D64" s="74">
        <f t="shared" si="17"/>
        <v>888823.74941933772</v>
      </c>
      <c r="E64" s="336">
        <v>1900000</v>
      </c>
      <c r="F64" s="336">
        <v>1900000</v>
      </c>
      <c r="G64" s="336">
        <v>663784.73</v>
      </c>
      <c r="H64" s="153">
        <f t="shared" si="0"/>
        <v>74.681254909496502</v>
      </c>
      <c r="I64" s="153">
        <f t="shared" si="7"/>
        <v>34.936038421052629</v>
      </c>
    </row>
    <row r="65" spans="1:9">
      <c r="A65" s="9" t="s">
        <v>120</v>
      </c>
      <c r="B65" s="10" t="s">
        <v>121</v>
      </c>
      <c r="C65" s="74">
        <v>154232.1</v>
      </c>
      <c r="D65" s="74">
        <f t="shared" si="17"/>
        <v>20470.117459685447</v>
      </c>
      <c r="E65" s="336">
        <v>50000</v>
      </c>
      <c r="F65" s="336">
        <v>50000</v>
      </c>
      <c r="G65" s="336">
        <v>13427.62</v>
      </c>
      <c r="H65" s="153">
        <f t="shared" si="0"/>
        <v>65.596203961432153</v>
      </c>
      <c r="I65" s="153">
        <f t="shared" si="7"/>
        <v>26.855240000000002</v>
      </c>
    </row>
    <row r="66" spans="1:9">
      <c r="A66" s="9" t="s">
        <v>88</v>
      </c>
      <c r="B66" s="10" t="s">
        <v>89</v>
      </c>
      <c r="C66" s="74">
        <v>9427.2999999999993</v>
      </c>
      <c r="D66" s="74">
        <f t="shared" si="17"/>
        <v>1251.217731767204</v>
      </c>
      <c r="E66" s="336">
        <v>15000</v>
      </c>
      <c r="F66" s="336">
        <v>15000</v>
      </c>
      <c r="G66" s="336">
        <v>2073.69</v>
      </c>
      <c r="H66" s="153">
        <f t="shared" si="0"/>
        <v>165.73374460343896</v>
      </c>
      <c r="I66" s="153">
        <f t="shared" si="7"/>
        <v>13.8246</v>
      </c>
    </row>
    <row r="67" spans="1:9">
      <c r="A67" s="9" t="s">
        <v>122</v>
      </c>
      <c r="B67" s="10" t="s">
        <v>123</v>
      </c>
      <c r="C67" s="74">
        <v>3482.5</v>
      </c>
      <c r="D67" s="74">
        <f t="shared" si="17"/>
        <v>462.20718030393522</v>
      </c>
      <c r="E67" s="336">
        <v>7000</v>
      </c>
      <c r="F67" s="336">
        <v>7000</v>
      </c>
      <c r="G67" s="336">
        <v>1528.24</v>
      </c>
      <c r="H67" s="153">
        <f t="shared" si="0"/>
        <v>330.63960603015079</v>
      </c>
      <c r="I67" s="153">
        <f t="shared" si="7"/>
        <v>21.832000000000001</v>
      </c>
    </row>
    <row r="68" spans="1:9" hidden="1">
      <c r="A68" s="8" t="s">
        <v>6</v>
      </c>
      <c r="B68" s="66" t="s">
        <v>7</v>
      </c>
      <c r="C68" s="73">
        <f>SUM(C69:C76)</f>
        <v>17713054.550000001</v>
      </c>
      <c r="D68" s="73">
        <f t="shared" si="17"/>
        <v>2350926.3454774702</v>
      </c>
      <c r="E68" s="335">
        <f>SUM(E69:E76)</f>
        <v>7550000</v>
      </c>
      <c r="F68" s="335">
        <f>SUM(F69:F76)</f>
        <v>7550000</v>
      </c>
      <c r="G68" s="335">
        <f>SUM(G69:G76)</f>
        <v>3078287.82</v>
      </c>
      <c r="H68" s="152">
        <f t="shared" si="0"/>
        <v>130.93935613600874</v>
      </c>
      <c r="I68" s="152">
        <f t="shared" si="7"/>
        <v>40.772024105960263</v>
      </c>
    </row>
    <row r="69" spans="1:9">
      <c r="A69" s="9" t="s">
        <v>90</v>
      </c>
      <c r="B69" s="10" t="s">
        <v>91</v>
      </c>
      <c r="C69" s="74">
        <v>4428845.7300000004</v>
      </c>
      <c r="D69" s="74">
        <f t="shared" si="17"/>
        <v>587808.84332072467</v>
      </c>
      <c r="E69" s="336">
        <v>2400000</v>
      </c>
      <c r="F69" s="336">
        <v>2400000</v>
      </c>
      <c r="G69" s="336">
        <v>955589.36</v>
      </c>
      <c r="H69" s="153">
        <f t="shared" si="0"/>
        <v>162.56804756484485</v>
      </c>
      <c r="I69" s="153">
        <f t="shared" si="7"/>
        <v>39.816223333333333</v>
      </c>
    </row>
    <row r="70" spans="1:9">
      <c r="A70" s="9" t="s">
        <v>92</v>
      </c>
      <c r="B70" s="10" t="s">
        <v>93</v>
      </c>
      <c r="C70" s="74">
        <v>1806408.92</v>
      </c>
      <c r="D70" s="74">
        <f t="shared" si="17"/>
        <v>239751.66500763153</v>
      </c>
      <c r="E70" s="336">
        <v>850000</v>
      </c>
      <c r="F70" s="336">
        <v>850000</v>
      </c>
      <c r="G70" s="336">
        <v>338578.41</v>
      </c>
      <c r="H70" s="153">
        <f t="shared" si="0"/>
        <v>141.22046242691272</v>
      </c>
      <c r="I70" s="153">
        <f t="shared" si="7"/>
        <v>39.832754117647056</v>
      </c>
    </row>
    <row r="71" spans="1:9">
      <c r="A71" s="9" t="s">
        <v>28</v>
      </c>
      <c r="B71" s="10" t="s">
        <v>29</v>
      </c>
      <c r="C71" s="74">
        <v>385088.78</v>
      </c>
      <c r="D71" s="74">
        <f t="shared" si="17"/>
        <v>51110.064370562082</v>
      </c>
      <c r="E71" s="336">
        <v>100000</v>
      </c>
      <c r="F71" s="336">
        <v>100000</v>
      </c>
      <c r="G71" s="336">
        <v>87258.17</v>
      </c>
      <c r="H71" s="153">
        <f t="shared" si="0"/>
        <v>170.72600294015317</v>
      </c>
      <c r="I71" s="153">
        <f t="shared" si="7"/>
        <v>87.258170000000007</v>
      </c>
    </row>
    <row r="72" spans="1:9">
      <c r="A72" s="9" t="s">
        <v>94</v>
      </c>
      <c r="B72" s="10" t="s">
        <v>95</v>
      </c>
      <c r="C72" s="74">
        <v>1983348.7</v>
      </c>
      <c r="D72" s="74">
        <f t="shared" si="17"/>
        <v>263235.60952949763</v>
      </c>
      <c r="E72" s="336">
        <v>500000</v>
      </c>
      <c r="F72" s="336">
        <v>500000</v>
      </c>
      <c r="G72" s="336">
        <v>246088.34</v>
      </c>
      <c r="H72" s="153">
        <f t="shared" si="0"/>
        <v>93.485961280031091</v>
      </c>
      <c r="I72" s="153">
        <f t="shared" si="7"/>
        <v>49.217667999999996</v>
      </c>
    </row>
    <row r="73" spans="1:9">
      <c r="A73" s="9" t="s">
        <v>54</v>
      </c>
      <c r="B73" s="10" t="s">
        <v>55</v>
      </c>
      <c r="C73" s="74">
        <v>4236760.3099999996</v>
      </c>
      <c r="D73" s="74">
        <f t="shared" ref="D73:D104" si="29">C73/$A$4</f>
        <v>562314.7269228216</v>
      </c>
      <c r="E73" s="336">
        <v>1600000</v>
      </c>
      <c r="F73" s="336">
        <v>1600000</v>
      </c>
      <c r="G73" s="336">
        <v>625822.53</v>
      </c>
      <c r="H73" s="153">
        <f t="shared" si="0"/>
        <v>111.29399605532562</v>
      </c>
      <c r="I73" s="153">
        <f t="shared" si="7"/>
        <v>39.113908125000002</v>
      </c>
    </row>
    <row r="74" spans="1:9">
      <c r="A74" s="9" t="s">
        <v>124</v>
      </c>
      <c r="B74" s="10" t="s">
        <v>125</v>
      </c>
      <c r="C74" s="74">
        <v>587162.43999999994</v>
      </c>
      <c r="D74" s="74">
        <f t="shared" si="29"/>
        <v>77929.848032384354</v>
      </c>
      <c r="E74" s="336">
        <v>430000</v>
      </c>
      <c r="F74" s="336">
        <v>430000</v>
      </c>
      <c r="G74" s="336">
        <v>104961.86</v>
      </c>
      <c r="H74" s="153">
        <f t="shared" si="0"/>
        <v>134.68762309966559</v>
      </c>
      <c r="I74" s="153">
        <f t="shared" si="7"/>
        <v>24.40973488372093</v>
      </c>
    </row>
    <row r="75" spans="1:9">
      <c r="A75" s="9" t="s">
        <v>8</v>
      </c>
      <c r="B75" s="10" t="s">
        <v>9</v>
      </c>
      <c r="C75" s="74">
        <v>361560.34</v>
      </c>
      <c r="D75" s="74">
        <f t="shared" si="29"/>
        <v>47987.303736147056</v>
      </c>
      <c r="E75" s="336">
        <v>170000</v>
      </c>
      <c r="F75" s="336">
        <v>170000</v>
      </c>
      <c r="G75" s="336">
        <v>112351.51</v>
      </c>
      <c r="H75" s="153">
        <f t="shared" ref="H75:H130" si="30">IFERROR(G75/D75,0)*100</f>
        <v>234.1275738636046</v>
      </c>
      <c r="I75" s="153">
        <f t="shared" si="7"/>
        <v>66.089123529411765</v>
      </c>
    </row>
    <row r="76" spans="1:9">
      <c r="A76" s="9" t="s">
        <v>10</v>
      </c>
      <c r="B76" s="10" t="s">
        <v>11</v>
      </c>
      <c r="C76" s="74">
        <v>3923879.33</v>
      </c>
      <c r="D76" s="74">
        <f t="shared" si="29"/>
        <v>520788.2845577012</v>
      </c>
      <c r="E76" s="336">
        <v>1500000</v>
      </c>
      <c r="F76" s="336">
        <v>1500000</v>
      </c>
      <c r="G76" s="336">
        <v>607637.64</v>
      </c>
      <c r="H76" s="153">
        <f t="shared" si="30"/>
        <v>116.67651865787627</v>
      </c>
      <c r="I76" s="153">
        <f t="shared" si="7"/>
        <v>40.509176000000004</v>
      </c>
    </row>
    <row r="77" spans="1:9" hidden="1">
      <c r="A77" s="8" t="s">
        <v>56</v>
      </c>
      <c r="B77" s="66" t="s">
        <v>57</v>
      </c>
      <c r="C77" s="73">
        <f>C78</f>
        <v>9058.4599999999991</v>
      </c>
      <c r="D77" s="73">
        <f t="shared" si="29"/>
        <v>1202.2642511115534</v>
      </c>
      <c r="E77" s="335">
        <f>E78</f>
        <v>2000</v>
      </c>
      <c r="F77" s="335">
        <f>F78</f>
        <v>2000</v>
      </c>
      <c r="G77" s="335">
        <f>G78</f>
        <v>0</v>
      </c>
      <c r="H77" s="152">
        <f t="shared" si="30"/>
        <v>0</v>
      </c>
      <c r="I77" s="152">
        <f t="shared" si="7"/>
        <v>0</v>
      </c>
    </row>
    <row r="78" spans="1:9">
      <c r="A78" s="9" t="s">
        <v>58</v>
      </c>
      <c r="B78" s="10" t="s">
        <v>57</v>
      </c>
      <c r="C78" s="74">
        <v>9058.4599999999991</v>
      </c>
      <c r="D78" s="74">
        <f t="shared" si="29"/>
        <v>1202.2642511115534</v>
      </c>
      <c r="E78" s="336">
        <v>2000</v>
      </c>
      <c r="F78" s="336">
        <v>2000</v>
      </c>
      <c r="G78" s="336">
        <v>0</v>
      </c>
      <c r="H78" s="153">
        <f t="shared" si="30"/>
        <v>0</v>
      </c>
      <c r="I78" s="153">
        <f t="shared" si="7"/>
        <v>0</v>
      </c>
    </row>
    <row r="79" spans="1:9" hidden="1">
      <c r="A79" s="8" t="s">
        <v>30</v>
      </c>
      <c r="B79" s="66" t="s">
        <v>31</v>
      </c>
      <c r="C79" s="73">
        <f t="shared" ref="C79" si="31">SUM(C80:C86)</f>
        <v>2778795.23</v>
      </c>
      <c r="D79" s="73">
        <f t="shared" si="29"/>
        <v>368809.50693476672</v>
      </c>
      <c r="E79" s="335">
        <f t="shared" ref="E79:G79" si="32">SUM(E80:E86)</f>
        <v>665000</v>
      </c>
      <c r="F79" s="335">
        <f t="shared" si="32"/>
        <v>665000</v>
      </c>
      <c r="G79" s="335">
        <f t="shared" si="32"/>
        <v>368281.28</v>
      </c>
      <c r="H79" s="152">
        <f t="shared" si="30"/>
        <v>99.85677513056622</v>
      </c>
      <c r="I79" s="152">
        <f t="shared" si="7"/>
        <v>55.380643609022563</v>
      </c>
    </row>
    <row r="80" spans="1:9" ht="22.5">
      <c r="A80" s="9" t="s">
        <v>32</v>
      </c>
      <c r="B80" s="10" t="s">
        <v>33</v>
      </c>
      <c r="C80" s="74">
        <v>81011.14</v>
      </c>
      <c r="D80" s="74">
        <f t="shared" si="29"/>
        <v>10752.026013670449</v>
      </c>
      <c r="E80" s="336">
        <v>20000</v>
      </c>
      <c r="F80" s="336">
        <v>20000</v>
      </c>
      <c r="G80" s="336">
        <v>11205.54</v>
      </c>
      <c r="H80" s="153">
        <f t="shared" si="30"/>
        <v>104.21793981667213</v>
      </c>
      <c r="I80" s="153">
        <f t="shared" si="7"/>
        <v>56.027700000000003</v>
      </c>
    </row>
    <row r="81" spans="1:9">
      <c r="A81" s="9" t="s">
        <v>98</v>
      </c>
      <c r="B81" s="10" t="s">
        <v>99</v>
      </c>
      <c r="C81" s="74">
        <v>160491.74</v>
      </c>
      <c r="D81" s="74">
        <f t="shared" si="29"/>
        <v>21300.914460149976</v>
      </c>
      <c r="E81" s="336">
        <v>65000</v>
      </c>
      <c r="F81" s="336">
        <v>65000</v>
      </c>
      <c r="G81" s="336">
        <v>8162.58</v>
      </c>
      <c r="H81" s="153">
        <f t="shared" si="30"/>
        <v>38.320326647340231</v>
      </c>
      <c r="I81" s="153">
        <f t="shared" ref="I81:I144" si="33">IFERROR(G81/E81,0)*100</f>
        <v>12.557815384615385</v>
      </c>
    </row>
    <row r="82" spans="1:9">
      <c r="A82" s="9" t="s">
        <v>65</v>
      </c>
      <c r="B82" s="10" t="s">
        <v>66</v>
      </c>
      <c r="C82" s="74">
        <v>54380.17</v>
      </c>
      <c r="D82" s="74">
        <f t="shared" si="29"/>
        <v>7217.4888844647949</v>
      </c>
      <c r="E82" s="336">
        <v>35000</v>
      </c>
      <c r="F82" s="336">
        <v>35000</v>
      </c>
      <c r="G82" s="336">
        <v>12192.38</v>
      </c>
      <c r="H82" s="153">
        <f t="shared" si="30"/>
        <v>168.92828233159256</v>
      </c>
      <c r="I82" s="153">
        <f t="shared" si="33"/>
        <v>34.835371428571428</v>
      </c>
    </row>
    <row r="83" spans="1:9">
      <c r="A83" s="9" t="s">
        <v>67</v>
      </c>
      <c r="B83" s="10" t="s">
        <v>68</v>
      </c>
      <c r="C83" s="74">
        <v>75327.679999999993</v>
      </c>
      <c r="D83" s="74">
        <f t="shared" si="29"/>
        <v>9997.7012409582567</v>
      </c>
      <c r="E83" s="336">
        <v>10000</v>
      </c>
      <c r="F83" s="336">
        <v>10000</v>
      </c>
      <c r="G83" s="336">
        <v>1084.51</v>
      </c>
      <c r="H83" s="153">
        <f t="shared" si="30"/>
        <v>10.847593600387006</v>
      </c>
      <c r="I83" s="153">
        <f t="shared" si="33"/>
        <v>10.8451</v>
      </c>
    </row>
    <row r="84" spans="1:9">
      <c r="A84" s="9" t="s">
        <v>100</v>
      </c>
      <c r="B84" s="10" t="s">
        <v>101</v>
      </c>
      <c r="C84" s="74">
        <v>300522.63</v>
      </c>
      <c r="D84" s="74">
        <f t="shared" si="29"/>
        <v>39886.207445749547</v>
      </c>
      <c r="E84" s="336">
        <v>80000</v>
      </c>
      <c r="F84" s="336">
        <v>80000</v>
      </c>
      <c r="G84" s="336">
        <v>30210.73</v>
      </c>
      <c r="H84" s="153">
        <f t="shared" si="30"/>
        <v>75.742297738110437</v>
      </c>
      <c r="I84" s="153">
        <f t="shared" si="33"/>
        <v>37.763412500000001</v>
      </c>
    </row>
    <row r="85" spans="1:9">
      <c r="A85" s="9" t="s">
        <v>46</v>
      </c>
      <c r="B85" s="10" t="s">
        <v>47</v>
      </c>
      <c r="C85" s="74">
        <v>1848862.48</v>
      </c>
      <c r="D85" s="74">
        <f t="shared" si="29"/>
        <v>245386.22071803038</v>
      </c>
      <c r="E85" s="336">
        <v>400000</v>
      </c>
      <c r="F85" s="336">
        <v>400000</v>
      </c>
      <c r="G85" s="336">
        <v>258892.95</v>
      </c>
      <c r="H85" s="153">
        <f t="shared" si="30"/>
        <v>105.50427372916347</v>
      </c>
      <c r="I85" s="153">
        <f t="shared" si="33"/>
        <v>64.72323750000001</v>
      </c>
    </row>
    <row r="86" spans="1:9">
      <c r="A86" s="9" t="s">
        <v>34</v>
      </c>
      <c r="B86" s="10" t="s">
        <v>31</v>
      </c>
      <c r="C86" s="74">
        <v>258199.39</v>
      </c>
      <c r="D86" s="74">
        <f t="shared" si="29"/>
        <v>34268.948171743315</v>
      </c>
      <c r="E86" s="336">
        <v>55000</v>
      </c>
      <c r="F86" s="336">
        <v>55000</v>
      </c>
      <c r="G86" s="336">
        <v>46532.59</v>
      </c>
      <c r="H86" s="153">
        <f t="shared" si="30"/>
        <v>135.78645532624998</v>
      </c>
      <c r="I86" s="153">
        <f t="shared" si="33"/>
        <v>84.604709090909083</v>
      </c>
    </row>
    <row r="87" spans="1:9">
      <c r="A87" s="7" t="s">
        <v>14</v>
      </c>
      <c r="B87" s="66" t="s">
        <v>15</v>
      </c>
      <c r="C87" s="73">
        <f t="shared" ref="C87" si="34">C88+C90</f>
        <v>451804.04</v>
      </c>
      <c r="D87" s="73">
        <f t="shared" si="29"/>
        <v>59964.701041874039</v>
      </c>
      <c r="E87" s="335">
        <f t="shared" ref="E87:G87" si="35">E88+E90</f>
        <v>203000</v>
      </c>
      <c r="F87" s="335">
        <f t="shared" si="35"/>
        <v>203000</v>
      </c>
      <c r="G87" s="335">
        <f t="shared" si="35"/>
        <v>97538.83</v>
      </c>
      <c r="H87" s="152">
        <f t="shared" si="30"/>
        <v>162.66041238475867</v>
      </c>
      <c r="I87" s="152">
        <f t="shared" si="33"/>
        <v>48.048684729064043</v>
      </c>
    </row>
    <row r="88" spans="1:9" hidden="1">
      <c r="A88" s="8" t="s">
        <v>174</v>
      </c>
      <c r="B88" s="66" t="s">
        <v>175</v>
      </c>
      <c r="C88" s="73">
        <f t="shared" ref="C88:G88" si="36">C89</f>
        <v>19307.91</v>
      </c>
      <c r="D88" s="73">
        <f t="shared" si="29"/>
        <v>2562.6000398168426</v>
      </c>
      <c r="E88" s="335">
        <f t="shared" si="36"/>
        <v>3000</v>
      </c>
      <c r="F88" s="335">
        <f t="shared" si="36"/>
        <v>3000</v>
      </c>
      <c r="G88" s="335">
        <f t="shared" si="36"/>
        <v>1003.1</v>
      </c>
      <c r="H88" s="152">
        <f t="shared" si="30"/>
        <v>39.143837681033318</v>
      </c>
      <c r="I88" s="152">
        <f t="shared" si="33"/>
        <v>33.436666666666667</v>
      </c>
    </row>
    <row r="89" spans="1:9" ht="22.5">
      <c r="A89" s="9" t="s">
        <v>176</v>
      </c>
      <c r="B89" s="10" t="s">
        <v>177</v>
      </c>
      <c r="C89" s="74">
        <v>19307.91</v>
      </c>
      <c r="D89" s="74">
        <f t="shared" si="29"/>
        <v>2562.6000398168426</v>
      </c>
      <c r="E89" s="336">
        <v>3000</v>
      </c>
      <c r="F89" s="336">
        <v>3000</v>
      </c>
      <c r="G89" s="336">
        <v>1003.1</v>
      </c>
      <c r="H89" s="153">
        <f t="shared" si="30"/>
        <v>39.143837681033318</v>
      </c>
      <c r="I89" s="153">
        <f t="shared" si="33"/>
        <v>33.436666666666667</v>
      </c>
    </row>
    <row r="90" spans="1:9" hidden="1">
      <c r="A90" s="8" t="s">
        <v>16</v>
      </c>
      <c r="B90" s="66" t="s">
        <v>17</v>
      </c>
      <c r="C90" s="73">
        <f>SUM(C91:C93)</f>
        <v>432496.13</v>
      </c>
      <c r="D90" s="73">
        <f t="shared" si="29"/>
        <v>57402.101002057199</v>
      </c>
      <c r="E90" s="335">
        <f>SUM(E91:E93)</f>
        <v>200000</v>
      </c>
      <c r="F90" s="335">
        <f>SUM(F91:F93)</f>
        <v>200000</v>
      </c>
      <c r="G90" s="335">
        <f>SUM(G91:G93)</f>
        <v>96535.73</v>
      </c>
      <c r="H90" s="152">
        <f t="shared" si="30"/>
        <v>168.17455862206211</v>
      </c>
      <c r="I90" s="152">
        <f t="shared" si="33"/>
        <v>48.267865</v>
      </c>
    </row>
    <row r="91" spans="1:9">
      <c r="A91" s="9" t="s">
        <v>18</v>
      </c>
      <c r="B91" s="10" t="s">
        <v>19</v>
      </c>
      <c r="C91" s="74">
        <v>15935.25</v>
      </c>
      <c r="D91" s="74">
        <f t="shared" si="29"/>
        <v>2114.9711327891696</v>
      </c>
      <c r="E91" s="336">
        <v>6000</v>
      </c>
      <c r="F91" s="336">
        <v>6000</v>
      </c>
      <c r="G91" s="336">
        <v>2787.48</v>
      </c>
      <c r="H91" s="153">
        <f t="shared" si="30"/>
        <v>131.79754355909071</v>
      </c>
      <c r="I91" s="153">
        <f t="shared" si="33"/>
        <v>46.457999999999998</v>
      </c>
    </row>
    <row r="92" spans="1:9">
      <c r="A92" s="9" t="s">
        <v>48</v>
      </c>
      <c r="B92" s="10" t="s">
        <v>49</v>
      </c>
      <c r="C92" s="74">
        <v>416560.88</v>
      </c>
      <c r="D92" s="74">
        <f t="shared" si="29"/>
        <v>55287.129869268028</v>
      </c>
      <c r="E92" s="336">
        <v>193000</v>
      </c>
      <c r="F92" s="336">
        <v>193000</v>
      </c>
      <c r="G92" s="336">
        <v>93349.65</v>
      </c>
      <c r="H92" s="153">
        <f t="shared" si="30"/>
        <v>168.84517286524843</v>
      </c>
      <c r="I92" s="153">
        <f t="shared" si="33"/>
        <v>48.367694300518131</v>
      </c>
    </row>
    <row r="93" spans="1:9">
      <c r="A93" s="9" t="s">
        <v>160</v>
      </c>
      <c r="B93" s="10" t="s">
        <v>161</v>
      </c>
      <c r="C93" s="74">
        <v>0</v>
      </c>
      <c r="D93" s="74">
        <f t="shared" si="29"/>
        <v>0</v>
      </c>
      <c r="E93" s="336">
        <v>1000</v>
      </c>
      <c r="F93" s="336">
        <v>1000</v>
      </c>
      <c r="G93" s="336">
        <v>398.6</v>
      </c>
      <c r="H93" s="153">
        <f t="shared" si="30"/>
        <v>0</v>
      </c>
      <c r="I93" s="153">
        <f t="shared" si="33"/>
        <v>39.86</v>
      </c>
    </row>
    <row r="94" spans="1:9">
      <c r="A94" s="7" t="s">
        <v>12</v>
      </c>
      <c r="B94" s="66" t="s">
        <v>13</v>
      </c>
      <c r="C94" s="73">
        <f t="shared" ref="C94:G94" si="37">C95</f>
        <v>0</v>
      </c>
      <c r="D94" s="73">
        <f t="shared" si="29"/>
        <v>0</v>
      </c>
      <c r="E94" s="335">
        <f t="shared" si="37"/>
        <v>41000</v>
      </c>
      <c r="F94" s="335">
        <f t="shared" si="37"/>
        <v>41000</v>
      </c>
      <c r="G94" s="335">
        <f t="shared" si="37"/>
        <v>0</v>
      </c>
      <c r="H94" s="152">
        <f t="shared" si="30"/>
        <v>0</v>
      </c>
      <c r="I94" s="152">
        <f t="shared" si="33"/>
        <v>0</v>
      </c>
    </row>
    <row r="95" spans="1:9" hidden="1">
      <c r="A95" s="8" t="s">
        <v>50</v>
      </c>
      <c r="B95" s="66" t="s">
        <v>51</v>
      </c>
      <c r="C95" s="73">
        <f t="shared" ref="C95" si="38">SUM(C96:C97)</f>
        <v>0</v>
      </c>
      <c r="D95" s="73">
        <f t="shared" si="29"/>
        <v>0</v>
      </c>
      <c r="E95" s="335">
        <f t="shared" ref="E95:G95" si="39">SUM(E96:E97)</f>
        <v>41000</v>
      </c>
      <c r="F95" s="335">
        <f t="shared" si="39"/>
        <v>41000</v>
      </c>
      <c r="G95" s="335">
        <f t="shared" si="39"/>
        <v>0</v>
      </c>
      <c r="H95" s="152">
        <f t="shared" si="30"/>
        <v>0</v>
      </c>
      <c r="I95" s="152">
        <f t="shared" si="33"/>
        <v>0</v>
      </c>
    </row>
    <row r="96" spans="1:9">
      <c r="A96" s="9" t="s">
        <v>52</v>
      </c>
      <c r="B96" s="10" t="s">
        <v>53</v>
      </c>
      <c r="C96" s="74">
        <v>0</v>
      </c>
      <c r="D96" s="74">
        <f t="shared" si="29"/>
        <v>0</v>
      </c>
      <c r="E96" s="336">
        <v>35000</v>
      </c>
      <c r="F96" s="336">
        <v>35000</v>
      </c>
      <c r="G96" s="336">
        <v>0</v>
      </c>
      <c r="H96" s="153">
        <f t="shared" si="30"/>
        <v>0</v>
      </c>
      <c r="I96" s="153">
        <f t="shared" si="33"/>
        <v>0</v>
      </c>
    </row>
    <row r="97" spans="1:9">
      <c r="A97" s="9" t="s">
        <v>178</v>
      </c>
      <c r="B97" s="10" t="s">
        <v>179</v>
      </c>
      <c r="C97" s="74">
        <v>0</v>
      </c>
      <c r="D97" s="74">
        <f t="shared" si="29"/>
        <v>0</v>
      </c>
      <c r="E97" s="336">
        <v>6000</v>
      </c>
      <c r="F97" s="336">
        <v>6000</v>
      </c>
      <c r="G97" s="336">
        <v>0</v>
      </c>
      <c r="H97" s="153">
        <f t="shared" si="30"/>
        <v>0</v>
      </c>
      <c r="I97" s="153">
        <f t="shared" si="33"/>
        <v>0</v>
      </c>
    </row>
    <row r="98" spans="1:9">
      <c r="A98" s="7" t="s">
        <v>37</v>
      </c>
      <c r="B98" s="66" t="s">
        <v>137</v>
      </c>
      <c r="C98" s="73">
        <f t="shared" ref="C98:G99" si="40">C99</f>
        <v>24750</v>
      </c>
      <c r="D98" s="73">
        <f t="shared" si="29"/>
        <v>3284.8895082619947</v>
      </c>
      <c r="E98" s="335">
        <f t="shared" si="40"/>
        <v>200000</v>
      </c>
      <c r="F98" s="335">
        <f t="shared" si="40"/>
        <v>200000</v>
      </c>
      <c r="G98" s="335">
        <f t="shared" si="40"/>
        <v>18527.18</v>
      </c>
      <c r="H98" s="152">
        <f t="shared" si="30"/>
        <v>564.0122735757576</v>
      </c>
      <c r="I98" s="152">
        <f t="shared" si="33"/>
        <v>9.2635900000000007</v>
      </c>
    </row>
    <row r="99" spans="1:9" hidden="1">
      <c r="A99" s="8" t="s">
        <v>138</v>
      </c>
      <c r="B99" s="66" t="s">
        <v>139</v>
      </c>
      <c r="C99" s="73">
        <f t="shared" si="40"/>
        <v>24750</v>
      </c>
      <c r="D99" s="73">
        <f t="shared" si="29"/>
        <v>3284.8895082619947</v>
      </c>
      <c r="E99" s="335">
        <f t="shared" si="40"/>
        <v>200000</v>
      </c>
      <c r="F99" s="335">
        <f t="shared" si="40"/>
        <v>200000</v>
      </c>
      <c r="G99" s="335">
        <f t="shared" si="40"/>
        <v>18527.18</v>
      </c>
      <c r="H99" s="152">
        <f t="shared" si="30"/>
        <v>564.0122735757576</v>
      </c>
      <c r="I99" s="152">
        <f t="shared" si="33"/>
        <v>9.2635900000000007</v>
      </c>
    </row>
    <row r="100" spans="1:9">
      <c r="A100" s="9" t="s">
        <v>180</v>
      </c>
      <c r="B100" s="10" t="s">
        <v>181</v>
      </c>
      <c r="C100" s="74">
        <v>24750</v>
      </c>
      <c r="D100" s="74">
        <f t="shared" si="29"/>
        <v>3284.8895082619947</v>
      </c>
      <c r="E100" s="336">
        <v>200000</v>
      </c>
      <c r="F100" s="336">
        <v>200000</v>
      </c>
      <c r="G100" s="336">
        <v>18527.18</v>
      </c>
      <c r="H100" s="153">
        <f t="shared" si="30"/>
        <v>564.0122735757576</v>
      </c>
      <c r="I100" s="153">
        <f t="shared" si="33"/>
        <v>9.2635900000000007</v>
      </c>
    </row>
    <row r="101" spans="1:9">
      <c r="A101" s="7" t="s">
        <v>102</v>
      </c>
      <c r="B101" s="66" t="s">
        <v>103</v>
      </c>
      <c r="C101" s="73">
        <f t="shared" ref="C101" si="41">C102+C104+C110</f>
        <v>617237.49</v>
      </c>
      <c r="D101" s="73">
        <f t="shared" si="29"/>
        <v>81921.49313159466</v>
      </c>
      <c r="E101" s="335">
        <f t="shared" ref="E101:G101" si="42">E102+E104+E110</f>
        <v>438000</v>
      </c>
      <c r="F101" s="335">
        <f t="shared" si="42"/>
        <v>438000</v>
      </c>
      <c r="G101" s="335">
        <f t="shared" si="42"/>
        <v>61403.19</v>
      </c>
      <c r="H101" s="152">
        <f t="shared" si="30"/>
        <v>74.953699759066822</v>
      </c>
      <c r="I101" s="152">
        <f t="shared" si="33"/>
        <v>14.018993150684933</v>
      </c>
    </row>
    <row r="102" spans="1:9" hidden="1">
      <c r="A102" s="8" t="s">
        <v>150</v>
      </c>
      <c r="B102" s="66" t="s">
        <v>151</v>
      </c>
      <c r="C102" s="73">
        <f t="shared" ref="C102:G102" si="43">C103</f>
        <v>0</v>
      </c>
      <c r="D102" s="73">
        <f t="shared" si="29"/>
        <v>0</v>
      </c>
      <c r="E102" s="335">
        <f t="shared" si="43"/>
        <v>0</v>
      </c>
      <c r="F102" s="335">
        <f t="shared" si="43"/>
        <v>0</v>
      </c>
      <c r="G102" s="335">
        <f t="shared" si="43"/>
        <v>0</v>
      </c>
      <c r="H102" s="152">
        <f t="shared" si="30"/>
        <v>0</v>
      </c>
      <c r="I102" s="152">
        <f t="shared" si="33"/>
        <v>0</v>
      </c>
    </row>
    <row r="103" spans="1:9">
      <c r="A103" s="9" t="s">
        <v>152</v>
      </c>
      <c r="B103" s="10" t="s">
        <v>153</v>
      </c>
      <c r="C103" s="74">
        <v>0</v>
      </c>
      <c r="D103" s="74">
        <f t="shared" si="29"/>
        <v>0</v>
      </c>
      <c r="E103" s="336">
        <v>0</v>
      </c>
      <c r="F103" s="336">
        <v>0</v>
      </c>
      <c r="G103" s="336">
        <v>0</v>
      </c>
      <c r="H103" s="153">
        <f t="shared" si="30"/>
        <v>0</v>
      </c>
      <c r="I103" s="153">
        <f t="shared" si="33"/>
        <v>0</v>
      </c>
    </row>
    <row r="104" spans="1:9" hidden="1">
      <c r="A104" s="8" t="s">
        <v>104</v>
      </c>
      <c r="B104" s="66" t="s">
        <v>105</v>
      </c>
      <c r="C104" s="73">
        <f t="shared" ref="C104" si="44">SUM(C105:C109)</f>
        <v>286806.42</v>
      </c>
      <c r="D104" s="73">
        <f t="shared" si="29"/>
        <v>38065.75353374477</v>
      </c>
      <c r="E104" s="335">
        <f t="shared" ref="E104:G104" si="45">SUM(E105:E109)</f>
        <v>358000</v>
      </c>
      <c r="F104" s="335">
        <f t="shared" si="45"/>
        <v>358000</v>
      </c>
      <c r="G104" s="335">
        <f t="shared" si="45"/>
        <v>15987.710000000001</v>
      </c>
      <c r="H104" s="152">
        <f t="shared" si="30"/>
        <v>42.00024566918691</v>
      </c>
      <c r="I104" s="152">
        <f t="shared" si="33"/>
        <v>4.4658407821229051</v>
      </c>
    </row>
    <row r="105" spans="1:9">
      <c r="A105" s="9" t="s">
        <v>106</v>
      </c>
      <c r="B105" s="10" t="s">
        <v>107</v>
      </c>
      <c r="C105" s="74">
        <v>72645.17</v>
      </c>
      <c r="D105" s="74">
        <f t="shared" ref="D105:D117" si="46">C105/$A$4</f>
        <v>9641.67098015794</v>
      </c>
      <c r="E105" s="336">
        <v>300000</v>
      </c>
      <c r="F105" s="336">
        <v>300000</v>
      </c>
      <c r="G105" s="336">
        <v>4701.1400000000003</v>
      </c>
      <c r="H105" s="153">
        <f t="shared" si="30"/>
        <v>48.758560727437214</v>
      </c>
      <c r="I105" s="153">
        <f t="shared" si="33"/>
        <v>1.5670466666666667</v>
      </c>
    </row>
    <row r="106" spans="1:9">
      <c r="A106" s="9" t="s">
        <v>108</v>
      </c>
      <c r="B106" s="10" t="s">
        <v>109</v>
      </c>
      <c r="C106" s="74">
        <v>7142</v>
      </c>
      <c r="D106" s="74">
        <f t="shared" si="46"/>
        <v>947.90629769725922</v>
      </c>
      <c r="E106" s="336">
        <v>15000</v>
      </c>
      <c r="F106" s="336">
        <v>15000</v>
      </c>
      <c r="G106" s="336">
        <v>1796.02</v>
      </c>
      <c r="H106" s="153">
        <f t="shared" si="30"/>
        <v>189.47231433772055</v>
      </c>
      <c r="I106" s="153">
        <f t="shared" si="33"/>
        <v>11.973466666666667</v>
      </c>
    </row>
    <row r="107" spans="1:9">
      <c r="A107" s="9" t="s">
        <v>142</v>
      </c>
      <c r="B107" s="10" t="s">
        <v>143</v>
      </c>
      <c r="C107" s="74">
        <v>188853.5</v>
      </c>
      <c r="D107" s="74">
        <f t="shared" si="46"/>
        <v>25065.16689893158</v>
      </c>
      <c r="E107" s="336">
        <v>30000</v>
      </c>
      <c r="F107" s="336">
        <v>30000</v>
      </c>
      <c r="G107" s="336">
        <v>2815.28</v>
      </c>
      <c r="H107" s="153">
        <f t="shared" si="30"/>
        <v>11.231842226911336</v>
      </c>
      <c r="I107" s="153">
        <f t="shared" si="33"/>
        <v>9.384266666666667</v>
      </c>
    </row>
    <row r="108" spans="1:9">
      <c r="A108" s="9" t="s">
        <v>182</v>
      </c>
      <c r="B108" s="10" t="s">
        <v>183</v>
      </c>
      <c r="C108" s="74">
        <v>526.25</v>
      </c>
      <c r="D108" s="74">
        <f t="shared" si="46"/>
        <v>69.845377928196953</v>
      </c>
      <c r="E108" s="336">
        <v>3000</v>
      </c>
      <c r="F108" s="336">
        <v>3000</v>
      </c>
      <c r="G108" s="336">
        <v>0</v>
      </c>
      <c r="H108" s="153">
        <f t="shared" si="30"/>
        <v>0</v>
      </c>
      <c r="I108" s="153">
        <f t="shared" si="33"/>
        <v>0</v>
      </c>
    </row>
    <row r="109" spans="1:9">
      <c r="A109" s="9" t="s">
        <v>144</v>
      </c>
      <c r="B109" s="10" t="s">
        <v>145</v>
      </c>
      <c r="C109" s="74">
        <v>17639.5</v>
      </c>
      <c r="D109" s="74">
        <f t="shared" si="46"/>
        <v>2341.1639790297963</v>
      </c>
      <c r="E109" s="336">
        <v>10000</v>
      </c>
      <c r="F109" s="336">
        <v>10000</v>
      </c>
      <c r="G109" s="336">
        <v>6675.27</v>
      </c>
      <c r="H109" s="153">
        <f t="shared" si="30"/>
        <v>285.12611930610279</v>
      </c>
      <c r="I109" s="153">
        <f t="shared" si="33"/>
        <v>66.752700000000004</v>
      </c>
    </row>
    <row r="110" spans="1:9" hidden="1">
      <c r="A110" s="8" t="s">
        <v>146</v>
      </c>
      <c r="B110" s="66" t="s">
        <v>147</v>
      </c>
      <c r="C110" s="73">
        <f t="shared" ref="C110:G110" si="47">C111</f>
        <v>330431.07</v>
      </c>
      <c r="D110" s="73">
        <f t="shared" si="46"/>
        <v>43855.73959784989</v>
      </c>
      <c r="E110" s="335">
        <f t="shared" si="47"/>
        <v>80000</v>
      </c>
      <c r="F110" s="335">
        <f t="shared" si="47"/>
        <v>80000</v>
      </c>
      <c r="G110" s="335">
        <f t="shared" si="47"/>
        <v>45415.48</v>
      </c>
      <c r="H110" s="152">
        <f t="shared" si="30"/>
        <v>103.55652513548439</v>
      </c>
      <c r="I110" s="152">
        <f t="shared" si="33"/>
        <v>56.76935000000001</v>
      </c>
    </row>
    <row r="111" spans="1:9">
      <c r="A111" s="9" t="s">
        <v>148</v>
      </c>
      <c r="B111" s="10" t="s">
        <v>149</v>
      </c>
      <c r="C111" s="74">
        <v>330431.07</v>
      </c>
      <c r="D111" s="74">
        <f t="shared" si="46"/>
        <v>43855.73959784989</v>
      </c>
      <c r="E111" s="336">
        <v>80000</v>
      </c>
      <c r="F111" s="336">
        <v>80000</v>
      </c>
      <c r="G111" s="336">
        <v>45415.48</v>
      </c>
      <c r="H111" s="153">
        <f t="shared" si="30"/>
        <v>103.55652513548439</v>
      </c>
      <c r="I111" s="153">
        <f t="shared" si="33"/>
        <v>56.76935000000001</v>
      </c>
    </row>
    <row r="112" spans="1:9">
      <c r="A112" s="6" t="s">
        <v>40</v>
      </c>
      <c r="B112" s="65" t="s">
        <v>131</v>
      </c>
      <c r="C112" s="71">
        <f>C113</f>
        <v>2771.0299999999997</v>
      </c>
      <c r="D112" s="71">
        <f t="shared" si="46"/>
        <v>367.77888380118117</v>
      </c>
      <c r="E112" s="332">
        <f>E113</f>
        <v>180000</v>
      </c>
      <c r="F112" s="332">
        <f t="shared" ref="F112:G112" si="48">F113</f>
        <v>180000</v>
      </c>
      <c r="G112" s="332">
        <f t="shared" si="48"/>
        <v>295.92</v>
      </c>
      <c r="H112" s="150">
        <f t="shared" si="30"/>
        <v>80.461389447245267</v>
      </c>
      <c r="I112" s="150">
        <f t="shared" si="33"/>
        <v>0.16440000000000002</v>
      </c>
    </row>
    <row r="113" spans="1:9">
      <c r="A113" s="7" t="s">
        <v>4</v>
      </c>
      <c r="B113" s="66" t="s">
        <v>5</v>
      </c>
      <c r="C113" s="73">
        <f t="shared" ref="C113:G113" si="49">C114</f>
        <v>2771.0299999999997</v>
      </c>
      <c r="D113" s="73">
        <f t="shared" si="46"/>
        <v>367.77888380118117</v>
      </c>
      <c r="E113" s="335">
        <f t="shared" si="49"/>
        <v>180000</v>
      </c>
      <c r="F113" s="335">
        <f t="shared" si="49"/>
        <v>180000</v>
      </c>
      <c r="G113" s="335">
        <f t="shared" si="49"/>
        <v>295.92</v>
      </c>
      <c r="H113" s="152">
        <f t="shared" si="30"/>
        <v>80.461389447245267</v>
      </c>
      <c r="I113" s="152">
        <f t="shared" si="33"/>
        <v>0.16440000000000002</v>
      </c>
    </row>
    <row r="114" spans="1:9" hidden="1">
      <c r="A114" s="8" t="s">
        <v>6</v>
      </c>
      <c r="B114" s="66" t="s">
        <v>7</v>
      </c>
      <c r="C114" s="73">
        <f t="shared" ref="C114" si="50">SUM(C115:C116)</f>
        <v>2771.0299999999997</v>
      </c>
      <c r="D114" s="73">
        <f t="shared" si="46"/>
        <v>367.77888380118117</v>
      </c>
      <c r="E114" s="335">
        <f t="shared" ref="E114:G114" si="51">SUM(E115:E116)</f>
        <v>180000</v>
      </c>
      <c r="F114" s="335">
        <f t="shared" si="51"/>
        <v>180000</v>
      </c>
      <c r="G114" s="335">
        <f t="shared" si="51"/>
        <v>295.92</v>
      </c>
      <c r="H114" s="152">
        <f t="shared" si="30"/>
        <v>80.461389447245267</v>
      </c>
      <c r="I114" s="152">
        <f t="shared" si="33"/>
        <v>0.16440000000000002</v>
      </c>
    </row>
    <row r="115" spans="1:9">
      <c r="A115" s="9" t="s">
        <v>92</v>
      </c>
      <c r="B115" s="10" t="s">
        <v>93</v>
      </c>
      <c r="C115" s="74">
        <v>750</v>
      </c>
      <c r="D115" s="74">
        <f t="shared" si="46"/>
        <v>99.54210631096953</v>
      </c>
      <c r="E115" s="336">
        <v>100000</v>
      </c>
      <c r="F115" s="336">
        <v>100000</v>
      </c>
      <c r="G115" s="336">
        <v>0</v>
      </c>
      <c r="H115" s="153">
        <f t="shared" si="30"/>
        <v>0</v>
      </c>
      <c r="I115" s="153">
        <f t="shared" si="33"/>
        <v>0</v>
      </c>
    </row>
    <row r="116" spans="1:9">
      <c r="A116" s="9" t="s">
        <v>94</v>
      </c>
      <c r="B116" s="10" t="s">
        <v>95</v>
      </c>
      <c r="C116" s="74">
        <v>2021.03</v>
      </c>
      <c r="D116" s="74">
        <f t="shared" si="46"/>
        <v>268.23677749021169</v>
      </c>
      <c r="E116" s="336">
        <v>80000</v>
      </c>
      <c r="F116" s="336">
        <v>80000</v>
      </c>
      <c r="G116" s="336">
        <v>295.92</v>
      </c>
      <c r="H116" s="153">
        <f t="shared" si="30"/>
        <v>110.32044254662227</v>
      </c>
      <c r="I116" s="153">
        <f t="shared" si="33"/>
        <v>0.36990000000000001</v>
      </c>
    </row>
    <row r="117" spans="1:9">
      <c r="A117" s="6" t="s">
        <v>116</v>
      </c>
      <c r="B117" s="65" t="s">
        <v>117</v>
      </c>
      <c r="C117" s="71">
        <f>C118+C123</f>
        <v>163239.06</v>
      </c>
      <c r="D117" s="71">
        <f t="shared" si="46"/>
        <v>21665.546486163646</v>
      </c>
      <c r="E117" s="332">
        <f>E118+E123</f>
        <v>36000</v>
      </c>
      <c r="F117" s="332">
        <f t="shared" ref="F117:G117" si="52">F118+F123</f>
        <v>36000</v>
      </c>
      <c r="G117" s="332">
        <f t="shared" si="52"/>
        <v>18583.629999999997</v>
      </c>
      <c r="H117" s="150">
        <f t="shared" si="30"/>
        <v>85.775034624066066</v>
      </c>
      <c r="I117" s="150">
        <f t="shared" si="33"/>
        <v>51.621194444444441</v>
      </c>
    </row>
    <row r="118" spans="1:9">
      <c r="A118" s="7" t="s">
        <v>40</v>
      </c>
      <c r="B118" s="66" t="s">
        <v>41</v>
      </c>
      <c r="C118" s="73">
        <f>C119+C121</f>
        <v>68529.33</v>
      </c>
      <c r="D118" s="73">
        <f t="shared" ref="D118:G118" si="53">D119+D121</f>
        <v>9095.4051363726849</v>
      </c>
      <c r="E118" s="335">
        <f t="shared" si="53"/>
        <v>21000</v>
      </c>
      <c r="F118" s="335">
        <f t="shared" si="53"/>
        <v>21000</v>
      </c>
      <c r="G118" s="335">
        <f t="shared" si="53"/>
        <v>8507.9</v>
      </c>
      <c r="H118" s="152">
        <f t="shared" si="30"/>
        <v>93.540638074237705</v>
      </c>
      <c r="I118" s="152">
        <f t="shared" si="33"/>
        <v>40.513809523809527</v>
      </c>
    </row>
    <row r="119" spans="1:9" hidden="1">
      <c r="A119" s="8" t="s">
        <v>42</v>
      </c>
      <c r="B119" s="66" t="s">
        <v>43</v>
      </c>
      <c r="C119" s="73">
        <f t="shared" ref="C119:G119" si="54">C120</f>
        <v>52496.480000000003</v>
      </c>
      <c r="D119" s="73">
        <f t="shared" ref="D119:D154" si="55">C119/$A$4</f>
        <v>6967.4802574822479</v>
      </c>
      <c r="E119" s="335">
        <f t="shared" si="54"/>
        <v>15000</v>
      </c>
      <c r="F119" s="335">
        <f t="shared" si="54"/>
        <v>15000</v>
      </c>
      <c r="G119" s="335">
        <f t="shared" si="54"/>
        <v>5904.53</v>
      </c>
      <c r="H119" s="152">
        <f t="shared" si="30"/>
        <v>84.744122434494656</v>
      </c>
      <c r="I119" s="152">
        <f t="shared" si="33"/>
        <v>39.363533333333336</v>
      </c>
    </row>
    <row r="120" spans="1:9">
      <c r="A120" s="9" t="s">
        <v>184</v>
      </c>
      <c r="B120" s="10" t="s">
        <v>185</v>
      </c>
      <c r="C120" s="74">
        <v>52496.480000000003</v>
      </c>
      <c r="D120" s="74">
        <f t="shared" si="55"/>
        <v>6967.4802574822479</v>
      </c>
      <c r="E120" s="336">
        <v>15000</v>
      </c>
      <c r="F120" s="336">
        <v>15000</v>
      </c>
      <c r="G120" s="336">
        <v>5904.53</v>
      </c>
      <c r="H120" s="153">
        <f t="shared" si="30"/>
        <v>84.744122434494656</v>
      </c>
      <c r="I120" s="153">
        <f t="shared" si="33"/>
        <v>39.363533333333336</v>
      </c>
    </row>
    <row r="121" spans="1:9" hidden="1">
      <c r="A121" s="8" t="s">
        <v>76</v>
      </c>
      <c r="B121" s="66" t="s">
        <v>77</v>
      </c>
      <c r="C121" s="73">
        <f t="shared" ref="C121:G121" si="56">C122</f>
        <v>16032.85</v>
      </c>
      <c r="D121" s="73">
        <f t="shared" si="55"/>
        <v>2127.9248788904374</v>
      </c>
      <c r="E121" s="335">
        <f t="shared" si="56"/>
        <v>6000</v>
      </c>
      <c r="F121" s="335">
        <f t="shared" si="56"/>
        <v>6000</v>
      </c>
      <c r="G121" s="335">
        <f t="shared" si="56"/>
        <v>2603.37</v>
      </c>
      <c r="H121" s="152">
        <f t="shared" si="30"/>
        <v>122.34313465790547</v>
      </c>
      <c r="I121" s="152">
        <f t="shared" si="33"/>
        <v>43.389499999999998</v>
      </c>
    </row>
    <row r="122" spans="1:9">
      <c r="A122" s="9" t="s">
        <v>78</v>
      </c>
      <c r="B122" s="10" t="s">
        <v>79</v>
      </c>
      <c r="C122" s="74">
        <v>16032.85</v>
      </c>
      <c r="D122" s="74">
        <f t="shared" si="55"/>
        <v>2127.9248788904374</v>
      </c>
      <c r="E122" s="336">
        <v>6000</v>
      </c>
      <c r="F122" s="336">
        <v>6000</v>
      </c>
      <c r="G122" s="336">
        <v>2603.37</v>
      </c>
      <c r="H122" s="153">
        <f t="shared" si="30"/>
        <v>122.34313465790547</v>
      </c>
      <c r="I122" s="153">
        <f t="shared" si="33"/>
        <v>43.389499999999998</v>
      </c>
    </row>
    <row r="123" spans="1:9">
      <c r="A123" s="7" t="s">
        <v>14</v>
      </c>
      <c r="B123" s="66" t="s">
        <v>15</v>
      </c>
      <c r="C123" s="73">
        <f t="shared" ref="C123:G124" si="57">C124</f>
        <v>94709.73</v>
      </c>
      <c r="D123" s="73">
        <f t="shared" si="55"/>
        <v>12570.14134979096</v>
      </c>
      <c r="E123" s="335">
        <f t="shared" si="57"/>
        <v>15000</v>
      </c>
      <c r="F123" s="335">
        <f t="shared" si="57"/>
        <v>15000</v>
      </c>
      <c r="G123" s="335">
        <f t="shared" si="57"/>
        <v>10075.73</v>
      </c>
      <c r="H123" s="152">
        <f t="shared" si="30"/>
        <v>80.156059662507758</v>
      </c>
      <c r="I123" s="152">
        <f t="shared" si="33"/>
        <v>67.171533333333329</v>
      </c>
    </row>
    <row r="124" spans="1:9" hidden="1">
      <c r="A124" s="8" t="s">
        <v>174</v>
      </c>
      <c r="B124" s="66" t="s">
        <v>175</v>
      </c>
      <c r="C124" s="73">
        <f t="shared" si="57"/>
        <v>94709.73</v>
      </c>
      <c r="D124" s="73">
        <f t="shared" si="55"/>
        <v>12570.14134979096</v>
      </c>
      <c r="E124" s="335">
        <f t="shared" si="57"/>
        <v>15000</v>
      </c>
      <c r="F124" s="335">
        <f t="shared" si="57"/>
        <v>15000</v>
      </c>
      <c r="G124" s="335">
        <f t="shared" si="57"/>
        <v>10075.73</v>
      </c>
      <c r="H124" s="152">
        <f t="shared" si="30"/>
        <v>80.156059662507758</v>
      </c>
      <c r="I124" s="152">
        <f t="shared" si="33"/>
        <v>67.171533333333329</v>
      </c>
    </row>
    <row r="125" spans="1:9" ht="22.5">
      <c r="A125" s="9" t="s">
        <v>176</v>
      </c>
      <c r="B125" s="10" t="s">
        <v>177</v>
      </c>
      <c r="C125" s="74">
        <v>94709.73</v>
      </c>
      <c r="D125" s="74">
        <f t="shared" si="55"/>
        <v>12570.14134979096</v>
      </c>
      <c r="E125" s="336">
        <v>15000</v>
      </c>
      <c r="F125" s="336">
        <v>15000</v>
      </c>
      <c r="G125" s="336">
        <v>10075.73</v>
      </c>
      <c r="H125" s="153">
        <f t="shared" si="30"/>
        <v>80.156059662507758</v>
      </c>
      <c r="I125" s="153">
        <f t="shared" si="33"/>
        <v>67.171533333333329</v>
      </c>
    </row>
    <row r="126" spans="1:9">
      <c r="A126" s="6" t="s">
        <v>132</v>
      </c>
      <c r="B126" s="65" t="s">
        <v>133</v>
      </c>
      <c r="C126" s="71">
        <f>C127</f>
        <v>0</v>
      </c>
      <c r="D126" s="71">
        <f t="shared" si="55"/>
        <v>0</v>
      </c>
      <c r="E126" s="332">
        <f>E127</f>
        <v>1000</v>
      </c>
      <c r="F126" s="332">
        <f t="shared" ref="F126:G126" si="58">F127</f>
        <v>1000</v>
      </c>
      <c r="G126" s="332">
        <f t="shared" si="58"/>
        <v>1006.94</v>
      </c>
      <c r="H126" s="150">
        <f t="shared" si="30"/>
        <v>0</v>
      </c>
      <c r="I126" s="150">
        <f t="shared" si="33"/>
        <v>100.69399999999999</v>
      </c>
    </row>
    <row r="127" spans="1:9">
      <c r="A127" s="7" t="s">
        <v>4</v>
      </c>
      <c r="B127" s="66" t="s">
        <v>5</v>
      </c>
      <c r="C127" s="73">
        <f t="shared" ref="C127:G128" si="59">C128</f>
        <v>0</v>
      </c>
      <c r="D127" s="73">
        <f t="shared" si="55"/>
        <v>0</v>
      </c>
      <c r="E127" s="335">
        <f t="shared" si="59"/>
        <v>1000</v>
      </c>
      <c r="F127" s="335">
        <f t="shared" si="59"/>
        <v>1000</v>
      </c>
      <c r="G127" s="335">
        <f t="shared" si="59"/>
        <v>1006.94</v>
      </c>
      <c r="H127" s="152">
        <f t="shared" si="30"/>
        <v>0</v>
      </c>
      <c r="I127" s="152">
        <f t="shared" si="33"/>
        <v>100.69399999999999</v>
      </c>
    </row>
    <row r="128" spans="1:9" hidden="1">
      <c r="A128" s="8" t="s">
        <v>59</v>
      </c>
      <c r="B128" s="66" t="s">
        <v>60</v>
      </c>
      <c r="C128" s="73">
        <f t="shared" si="59"/>
        <v>0</v>
      </c>
      <c r="D128" s="73">
        <f t="shared" si="55"/>
        <v>0</v>
      </c>
      <c r="E128" s="335">
        <f t="shared" si="59"/>
        <v>1000</v>
      </c>
      <c r="F128" s="335">
        <f t="shared" si="59"/>
        <v>1000</v>
      </c>
      <c r="G128" s="335">
        <f t="shared" si="59"/>
        <v>1006.94</v>
      </c>
      <c r="H128" s="152">
        <f t="shared" si="30"/>
        <v>0</v>
      </c>
      <c r="I128" s="152">
        <f t="shared" si="33"/>
        <v>100.69399999999999</v>
      </c>
    </row>
    <row r="129" spans="1:9">
      <c r="A129" s="9" t="s">
        <v>61</v>
      </c>
      <c r="B129" s="10" t="s">
        <v>62</v>
      </c>
      <c r="C129" s="74">
        <v>0</v>
      </c>
      <c r="D129" s="74">
        <f t="shared" si="55"/>
        <v>0</v>
      </c>
      <c r="E129" s="336">
        <v>1000</v>
      </c>
      <c r="F129" s="336">
        <v>1000</v>
      </c>
      <c r="G129" s="336">
        <v>1006.94</v>
      </c>
      <c r="H129" s="153">
        <f t="shared" si="30"/>
        <v>0</v>
      </c>
      <c r="I129" s="153">
        <f t="shared" si="33"/>
        <v>100.69399999999999</v>
      </c>
    </row>
    <row r="130" spans="1:9">
      <c r="A130" s="5" t="s">
        <v>226</v>
      </c>
      <c r="B130" s="64" t="s">
        <v>227</v>
      </c>
      <c r="C130" s="70">
        <f>C131+C135</f>
        <v>8655601.0099999998</v>
      </c>
      <c r="D130" s="70">
        <f t="shared" si="55"/>
        <v>1148795.6745636736</v>
      </c>
      <c r="E130" s="334">
        <f>E131+E135</f>
        <v>6550000</v>
      </c>
      <c r="F130" s="334">
        <f>F131+F135</f>
        <v>6550000</v>
      </c>
      <c r="G130" s="334">
        <f>G131+G135</f>
        <v>638955.04</v>
      </c>
      <c r="H130" s="149">
        <f t="shared" si="30"/>
        <v>55.619554821416159</v>
      </c>
      <c r="I130" s="149">
        <f t="shared" si="33"/>
        <v>9.7550387786259538</v>
      </c>
    </row>
    <row r="131" spans="1:9">
      <c r="A131" s="6" t="s">
        <v>170</v>
      </c>
      <c r="B131" s="65" t="s">
        <v>171</v>
      </c>
      <c r="C131" s="71">
        <f>C132</f>
        <v>8099442.21</v>
      </c>
      <c r="D131" s="71">
        <f t="shared" si="55"/>
        <v>1074980.7167031653</v>
      </c>
      <c r="E131" s="332">
        <f>E132</f>
        <v>4300000</v>
      </c>
      <c r="F131" s="332">
        <f t="shared" ref="F131:G131" si="60">F132</f>
        <v>4300000</v>
      </c>
      <c r="G131" s="332">
        <f t="shared" si="60"/>
        <v>638955.04</v>
      </c>
      <c r="H131" s="150">
        <f t="shared" ref="H131:H189" si="61">IFERROR(G131/D131,0)*100</f>
        <v>59.438744348791403</v>
      </c>
      <c r="I131" s="150">
        <f t="shared" si="33"/>
        <v>14.859419534883722</v>
      </c>
    </row>
    <row r="132" spans="1:9">
      <c r="A132" s="7" t="s">
        <v>126</v>
      </c>
      <c r="B132" s="66" t="s">
        <v>127</v>
      </c>
      <c r="C132" s="73">
        <f t="shared" ref="C132:G133" si="62">C133</f>
        <v>8099442.21</v>
      </c>
      <c r="D132" s="73">
        <f t="shared" si="55"/>
        <v>1074980.7167031653</v>
      </c>
      <c r="E132" s="335">
        <f t="shared" si="62"/>
        <v>4300000</v>
      </c>
      <c r="F132" s="335">
        <f t="shared" si="62"/>
        <v>4300000</v>
      </c>
      <c r="G132" s="335">
        <f t="shared" si="62"/>
        <v>638955.04</v>
      </c>
      <c r="H132" s="152">
        <f t="shared" si="61"/>
        <v>59.438744348791403</v>
      </c>
      <c r="I132" s="152">
        <f t="shared" si="33"/>
        <v>14.859419534883722</v>
      </c>
    </row>
    <row r="133" spans="1:9" hidden="1">
      <c r="A133" s="8" t="s">
        <v>128</v>
      </c>
      <c r="B133" s="66" t="s">
        <v>129</v>
      </c>
      <c r="C133" s="73">
        <f t="shared" si="62"/>
        <v>8099442.21</v>
      </c>
      <c r="D133" s="73">
        <f t="shared" si="55"/>
        <v>1074980.7167031653</v>
      </c>
      <c r="E133" s="335">
        <f t="shared" si="62"/>
        <v>4300000</v>
      </c>
      <c r="F133" s="335">
        <f t="shared" si="62"/>
        <v>4300000</v>
      </c>
      <c r="G133" s="335">
        <f t="shared" si="62"/>
        <v>638955.04</v>
      </c>
      <c r="H133" s="152">
        <f t="shared" si="61"/>
        <v>59.438744348791403</v>
      </c>
      <c r="I133" s="152">
        <f t="shared" si="33"/>
        <v>14.859419534883722</v>
      </c>
    </row>
    <row r="134" spans="1:9">
      <c r="A134" s="9" t="s">
        <v>130</v>
      </c>
      <c r="B134" s="10" t="s">
        <v>129</v>
      </c>
      <c r="C134" s="74">
        <v>8099442.21</v>
      </c>
      <c r="D134" s="74">
        <f t="shared" si="55"/>
        <v>1074980.7167031653</v>
      </c>
      <c r="E134" s="336">
        <v>4300000</v>
      </c>
      <c r="F134" s="336">
        <v>4300000</v>
      </c>
      <c r="G134" s="336">
        <v>638955.04</v>
      </c>
      <c r="H134" s="153">
        <f t="shared" si="61"/>
        <v>59.438744348791403</v>
      </c>
      <c r="I134" s="153">
        <f t="shared" si="33"/>
        <v>14.859419534883722</v>
      </c>
    </row>
    <row r="135" spans="1:9" ht="22.5">
      <c r="A135" s="6" t="s">
        <v>186</v>
      </c>
      <c r="B135" s="65" t="s">
        <v>284</v>
      </c>
      <c r="C135" s="71">
        <f>C136</f>
        <v>556158.80000000005</v>
      </c>
      <c r="D135" s="71">
        <f t="shared" si="55"/>
        <v>73814.957860508337</v>
      </c>
      <c r="E135" s="332">
        <f>E136</f>
        <v>2250000</v>
      </c>
      <c r="F135" s="332">
        <f t="shared" ref="F135:G135" si="63">F136</f>
        <v>2250000</v>
      </c>
      <c r="G135" s="332">
        <f t="shared" si="63"/>
        <v>0</v>
      </c>
      <c r="H135" s="150">
        <f t="shared" si="61"/>
        <v>0</v>
      </c>
      <c r="I135" s="150">
        <f t="shared" si="33"/>
        <v>0</v>
      </c>
    </row>
    <row r="136" spans="1:9">
      <c r="A136" s="7" t="s">
        <v>126</v>
      </c>
      <c r="B136" s="66" t="s">
        <v>127</v>
      </c>
      <c r="C136" s="73">
        <f t="shared" ref="C136:G137" si="64">C137</f>
        <v>556158.80000000005</v>
      </c>
      <c r="D136" s="73">
        <f t="shared" si="55"/>
        <v>73814.957860508337</v>
      </c>
      <c r="E136" s="335">
        <f t="shared" si="64"/>
        <v>2250000</v>
      </c>
      <c r="F136" s="335">
        <f t="shared" si="64"/>
        <v>2250000</v>
      </c>
      <c r="G136" s="335">
        <f t="shared" si="64"/>
        <v>0</v>
      </c>
      <c r="H136" s="152">
        <f t="shared" si="61"/>
        <v>0</v>
      </c>
      <c r="I136" s="152">
        <f t="shared" si="33"/>
        <v>0</v>
      </c>
    </row>
    <row r="137" spans="1:9" hidden="1">
      <c r="A137" s="8" t="s">
        <v>128</v>
      </c>
      <c r="B137" s="66" t="s">
        <v>129</v>
      </c>
      <c r="C137" s="73">
        <f t="shared" si="64"/>
        <v>556158.80000000005</v>
      </c>
      <c r="D137" s="73">
        <f t="shared" si="55"/>
        <v>73814.957860508337</v>
      </c>
      <c r="E137" s="335">
        <f t="shared" si="64"/>
        <v>2250000</v>
      </c>
      <c r="F137" s="335">
        <f t="shared" si="64"/>
        <v>2250000</v>
      </c>
      <c r="G137" s="335">
        <f t="shared" si="64"/>
        <v>0</v>
      </c>
      <c r="H137" s="152">
        <f t="shared" si="61"/>
        <v>0</v>
      </c>
      <c r="I137" s="152">
        <f t="shared" si="33"/>
        <v>0</v>
      </c>
    </row>
    <row r="138" spans="1:9">
      <c r="A138" s="9" t="s">
        <v>130</v>
      </c>
      <c r="B138" s="10" t="s">
        <v>129</v>
      </c>
      <c r="C138" s="74">
        <v>556158.80000000005</v>
      </c>
      <c r="D138" s="74">
        <f t="shared" si="55"/>
        <v>73814.957860508337</v>
      </c>
      <c r="E138" s="336">
        <v>2250000</v>
      </c>
      <c r="F138" s="336">
        <v>2250000</v>
      </c>
      <c r="G138" s="336">
        <v>0</v>
      </c>
      <c r="H138" s="153">
        <f t="shared" si="61"/>
        <v>0</v>
      </c>
      <c r="I138" s="153">
        <f t="shared" si="33"/>
        <v>0</v>
      </c>
    </row>
    <row r="139" spans="1:9">
      <c r="A139" s="5" t="s">
        <v>228</v>
      </c>
      <c r="B139" s="64" t="s">
        <v>136</v>
      </c>
      <c r="C139" s="70">
        <f t="shared" ref="C139:G139" si="65">C140</f>
        <v>40676648.019999996</v>
      </c>
      <c r="D139" s="70">
        <f t="shared" si="55"/>
        <v>5398718.962107637</v>
      </c>
      <c r="E139" s="334">
        <f t="shared" si="65"/>
        <v>9440000</v>
      </c>
      <c r="F139" s="334">
        <f t="shared" si="65"/>
        <v>9440000</v>
      </c>
      <c r="G139" s="334">
        <f t="shared" si="65"/>
        <v>3448981.5999999996</v>
      </c>
      <c r="H139" s="149">
        <f t="shared" si="61"/>
        <v>63.88518506348646</v>
      </c>
      <c r="I139" s="149">
        <f t="shared" si="33"/>
        <v>36.535822033898299</v>
      </c>
    </row>
    <row r="140" spans="1:9">
      <c r="A140" s="6" t="s">
        <v>170</v>
      </c>
      <c r="B140" s="65" t="s">
        <v>171</v>
      </c>
      <c r="C140" s="71">
        <f>C141+C146+C149+C152</f>
        <v>40676648.019999996</v>
      </c>
      <c r="D140" s="71">
        <f t="shared" si="55"/>
        <v>5398718.962107637</v>
      </c>
      <c r="E140" s="332">
        <f>E141+E146+E149+E152</f>
        <v>9440000</v>
      </c>
      <c r="F140" s="332">
        <f t="shared" ref="F140:G140" si="66">F141+F146+F149+F152</f>
        <v>9440000</v>
      </c>
      <c r="G140" s="332">
        <f t="shared" si="66"/>
        <v>3448981.5999999996</v>
      </c>
      <c r="H140" s="150">
        <f t="shared" si="61"/>
        <v>63.88518506348646</v>
      </c>
      <c r="I140" s="150">
        <f t="shared" si="33"/>
        <v>36.535822033898299</v>
      </c>
    </row>
    <row r="141" spans="1:9">
      <c r="A141" s="7" t="s">
        <v>4</v>
      </c>
      <c r="B141" s="66" t="s">
        <v>5</v>
      </c>
      <c r="C141" s="73">
        <f t="shared" ref="C141:G141" si="67">C142</f>
        <v>21165832.359999999</v>
      </c>
      <c r="D141" s="73">
        <f t="shared" si="55"/>
        <v>2809188.7132523721</v>
      </c>
      <c r="E141" s="335">
        <f t="shared" si="67"/>
        <v>6570000</v>
      </c>
      <c r="F141" s="335">
        <f t="shared" si="67"/>
        <v>6570000</v>
      </c>
      <c r="G141" s="335">
        <f t="shared" si="67"/>
        <v>2296928.7599999998</v>
      </c>
      <c r="H141" s="152">
        <f t="shared" si="61"/>
        <v>81.764843677614763</v>
      </c>
      <c r="I141" s="152">
        <f t="shared" si="33"/>
        <v>34.96086392694064</v>
      </c>
    </row>
    <row r="142" spans="1:9" hidden="1">
      <c r="A142" s="8" t="s">
        <v>6</v>
      </c>
      <c r="B142" s="66" t="s">
        <v>7</v>
      </c>
      <c r="C142" s="73">
        <f t="shared" ref="C142" si="68">SUM(C143:C145)</f>
        <v>21165832.359999999</v>
      </c>
      <c r="D142" s="73">
        <f t="shared" si="55"/>
        <v>2809188.7132523721</v>
      </c>
      <c r="E142" s="335">
        <f t="shared" ref="E142:G142" si="69">SUM(E143:E145)</f>
        <v>6570000</v>
      </c>
      <c r="F142" s="335">
        <f t="shared" si="69"/>
        <v>6570000</v>
      </c>
      <c r="G142" s="335">
        <f t="shared" si="69"/>
        <v>2296928.7599999998</v>
      </c>
      <c r="H142" s="152">
        <f t="shared" si="61"/>
        <v>81.764843677614763</v>
      </c>
      <c r="I142" s="152">
        <f t="shared" si="33"/>
        <v>34.96086392694064</v>
      </c>
    </row>
    <row r="143" spans="1:9">
      <c r="A143" s="9" t="s">
        <v>92</v>
      </c>
      <c r="B143" s="10" t="s">
        <v>93</v>
      </c>
      <c r="C143" s="74">
        <v>1210485.8</v>
      </c>
      <c r="D143" s="74">
        <f t="shared" si="55"/>
        <v>160659.07492202535</v>
      </c>
      <c r="E143" s="336">
        <v>480000</v>
      </c>
      <c r="F143" s="336">
        <v>480000</v>
      </c>
      <c r="G143" s="336">
        <v>148438.84</v>
      </c>
      <c r="H143" s="153">
        <f t="shared" si="61"/>
        <v>92.393685244387001</v>
      </c>
      <c r="I143" s="153">
        <f t="shared" si="33"/>
        <v>30.924758333333337</v>
      </c>
    </row>
    <row r="144" spans="1:9">
      <c r="A144" s="9" t="s">
        <v>54</v>
      </c>
      <c r="B144" s="10" t="s">
        <v>55</v>
      </c>
      <c r="C144" s="74">
        <v>4536010.4000000004</v>
      </c>
      <c r="D144" s="74">
        <f t="shared" si="55"/>
        <v>602032.03928595129</v>
      </c>
      <c r="E144" s="336">
        <v>1920000</v>
      </c>
      <c r="F144" s="336">
        <v>1920000</v>
      </c>
      <c r="G144" s="336">
        <v>700691.13</v>
      </c>
      <c r="H144" s="153">
        <f t="shared" si="61"/>
        <v>116.38768109934227</v>
      </c>
      <c r="I144" s="153">
        <f t="shared" si="33"/>
        <v>36.494329687499999</v>
      </c>
    </row>
    <row r="145" spans="1:9">
      <c r="A145" s="9" t="s">
        <v>96</v>
      </c>
      <c r="B145" s="10" t="s">
        <v>97</v>
      </c>
      <c r="C145" s="74">
        <v>15419336.16</v>
      </c>
      <c r="D145" s="74">
        <f t="shared" si="55"/>
        <v>2046497.5990443956</v>
      </c>
      <c r="E145" s="336">
        <v>4170000</v>
      </c>
      <c r="F145" s="336">
        <v>4170000</v>
      </c>
      <c r="G145" s="336">
        <v>1447798.79</v>
      </c>
      <c r="H145" s="153">
        <f t="shared" si="61"/>
        <v>70.745198561485935</v>
      </c>
      <c r="I145" s="153">
        <f t="shared" ref="I145:I208" si="70">IFERROR(G145/E145,0)*100</f>
        <v>34.719395443645084</v>
      </c>
    </row>
    <row r="146" spans="1:9">
      <c r="A146" s="7" t="s">
        <v>14</v>
      </c>
      <c r="B146" s="66" t="s">
        <v>15</v>
      </c>
      <c r="C146" s="73">
        <f t="shared" ref="C146:G147" si="71">C147</f>
        <v>167966.43</v>
      </c>
      <c r="D146" s="73">
        <f t="shared" si="55"/>
        <v>22292.976308978697</v>
      </c>
      <c r="E146" s="335">
        <f t="shared" si="71"/>
        <v>60000</v>
      </c>
      <c r="F146" s="335">
        <f t="shared" si="71"/>
        <v>60000</v>
      </c>
      <c r="G146" s="335">
        <f t="shared" si="71"/>
        <v>12072.82</v>
      </c>
      <c r="H146" s="152">
        <f t="shared" si="61"/>
        <v>54.155263221347262</v>
      </c>
      <c r="I146" s="152">
        <f t="shared" si="70"/>
        <v>20.121366666666667</v>
      </c>
    </row>
    <row r="147" spans="1:9" hidden="1">
      <c r="A147" s="8" t="s">
        <v>174</v>
      </c>
      <c r="B147" s="66" t="s">
        <v>175</v>
      </c>
      <c r="C147" s="73">
        <f t="shared" si="71"/>
        <v>167966.43</v>
      </c>
      <c r="D147" s="73">
        <f t="shared" si="55"/>
        <v>22292.976308978697</v>
      </c>
      <c r="E147" s="335">
        <f t="shared" si="71"/>
        <v>60000</v>
      </c>
      <c r="F147" s="335">
        <f t="shared" si="71"/>
        <v>60000</v>
      </c>
      <c r="G147" s="335">
        <f t="shared" si="71"/>
        <v>12072.82</v>
      </c>
      <c r="H147" s="152">
        <f t="shared" si="61"/>
        <v>54.155263221347262</v>
      </c>
      <c r="I147" s="152">
        <f t="shared" si="70"/>
        <v>20.121366666666667</v>
      </c>
    </row>
    <row r="148" spans="1:9" ht="22.5">
      <c r="A148" s="9" t="s">
        <v>176</v>
      </c>
      <c r="B148" s="10" t="s">
        <v>177</v>
      </c>
      <c r="C148" s="74">
        <v>167966.43</v>
      </c>
      <c r="D148" s="74">
        <f t="shared" si="55"/>
        <v>22292.976308978697</v>
      </c>
      <c r="E148" s="336">
        <v>60000</v>
      </c>
      <c r="F148" s="336">
        <v>60000</v>
      </c>
      <c r="G148" s="336">
        <v>12072.82</v>
      </c>
      <c r="H148" s="153">
        <f t="shared" si="61"/>
        <v>54.155263221347262</v>
      </c>
      <c r="I148" s="153">
        <f t="shared" si="70"/>
        <v>20.121366666666667</v>
      </c>
    </row>
    <row r="149" spans="1:9">
      <c r="A149" s="7" t="s">
        <v>37</v>
      </c>
      <c r="B149" s="66" t="s">
        <v>137</v>
      </c>
      <c r="C149" s="73">
        <f t="shared" ref="C149:G150" si="72">C150</f>
        <v>4161741.85</v>
      </c>
      <c r="D149" s="73">
        <f t="shared" si="55"/>
        <v>552358.06622868136</v>
      </c>
      <c r="E149" s="335">
        <f t="shared" si="72"/>
        <v>245000</v>
      </c>
      <c r="F149" s="335">
        <f t="shared" si="72"/>
        <v>245000</v>
      </c>
      <c r="G149" s="335">
        <f t="shared" si="72"/>
        <v>234139.94</v>
      </c>
      <c r="H149" s="152">
        <f t="shared" si="61"/>
        <v>42.389159191361188</v>
      </c>
      <c r="I149" s="152">
        <f t="shared" si="70"/>
        <v>95.567322448979596</v>
      </c>
    </row>
    <row r="150" spans="1:9" hidden="1">
      <c r="A150" s="8" t="s">
        <v>138</v>
      </c>
      <c r="B150" s="66" t="s">
        <v>139</v>
      </c>
      <c r="C150" s="73">
        <f t="shared" si="72"/>
        <v>4161741.85</v>
      </c>
      <c r="D150" s="73">
        <f t="shared" si="55"/>
        <v>552358.06622868136</v>
      </c>
      <c r="E150" s="335">
        <f t="shared" si="72"/>
        <v>245000</v>
      </c>
      <c r="F150" s="335">
        <f t="shared" si="72"/>
        <v>245000</v>
      </c>
      <c r="G150" s="335">
        <f t="shared" si="72"/>
        <v>234139.94</v>
      </c>
      <c r="H150" s="152">
        <f t="shared" si="61"/>
        <v>42.389159191361188</v>
      </c>
      <c r="I150" s="152">
        <f t="shared" si="70"/>
        <v>95.567322448979596</v>
      </c>
    </row>
    <row r="151" spans="1:9">
      <c r="A151" s="9" t="s">
        <v>140</v>
      </c>
      <c r="B151" s="10" t="s">
        <v>141</v>
      </c>
      <c r="C151" s="74">
        <v>4161741.85</v>
      </c>
      <c r="D151" s="74">
        <f t="shared" si="55"/>
        <v>552358.06622868136</v>
      </c>
      <c r="E151" s="336">
        <v>245000</v>
      </c>
      <c r="F151" s="336">
        <v>245000</v>
      </c>
      <c r="G151" s="336">
        <v>234139.94</v>
      </c>
      <c r="H151" s="153">
        <f t="shared" si="61"/>
        <v>42.389159191361188</v>
      </c>
      <c r="I151" s="153">
        <f t="shared" si="70"/>
        <v>95.567322448979596</v>
      </c>
    </row>
    <row r="152" spans="1:9">
      <c r="A152" s="7" t="s">
        <v>102</v>
      </c>
      <c r="B152" s="66" t="s">
        <v>103</v>
      </c>
      <c r="C152" s="73">
        <f t="shared" ref="C152" si="73">C153+C156</f>
        <v>15181107.379999999</v>
      </c>
      <c r="D152" s="73">
        <f t="shared" si="55"/>
        <v>2014879.2063176055</v>
      </c>
      <c r="E152" s="335">
        <f t="shared" ref="E152:G152" si="74">E153+E156</f>
        <v>2565000</v>
      </c>
      <c r="F152" s="335">
        <f t="shared" si="74"/>
        <v>2565000</v>
      </c>
      <c r="G152" s="335">
        <f t="shared" si="74"/>
        <v>905840.08000000007</v>
      </c>
      <c r="H152" s="152">
        <f t="shared" si="61"/>
        <v>44.957537760068206</v>
      </c>
      <c r="I152" s="152">
        <f t="shared" si="70"/>
        <v>35.315402729044834</v>
      </c>
    </row>
    <row r="153" spans="1:9" hidden="1">
      <c r="A153" s="8" t="s">
        <v>104</v>
      </c>
      <c r="B153" s="66" t="s">
        <v>105</v>
      </c>
      <c r="C153" s="73">
        <f t="shared" ref="C153" si="75">C154</f>
        <v>10865386.59</v>
      </c>
      <c r="D153" s="73">
        <f t="shared" si="55"/>
        <v>1442084.622735417</v>
      </c>
      <c r="E153" s="335">
        <f>E154+E155</f>
        <v>1715000</v>
      </c>
      <c r="F153" s="335">
        <f>F154+F155</f>
        <v>1715000</v>
      </c>
      <c r="G153" s="335">
        <f>G154+G155</f>
        <v>839478.68</v>
      </c>
      <c r="H153" s="152">
        <f t="shared" si="61"/>
        <v>58.212858438753457</v>
      </c>
      <c r="I153" s="152">
        <f t="shared" si="70"/>
        <v>48.949194169096209</v>
      </c>
    </row>
    <row r="154" spans="1:9">
      <c r="A154" s="9" t="s">
        <v>106</v>
      </c>
      <c r="B154" s="10" t="s">
        <v>107</v>
      </c>
      <c r="C154" s="74">
        <v>10865386.59</v>
      </c>
      <c r="D154" s="74">
        <f t="shared" si="55"/>
        <v>1442084.622735417</v>
      </c>
      <c r="E154" s="336">
        <v>1650000</v>
      </c>
      <c r="F154" s="336">
        <v>1650000</v>
      </c>
      <c r="G154" s="336">
        <v>839478.68</v>
      </c>
      <c r="H154" s="153">
        <f t="shared" si="61"/>
        <v>58.212858438753457</v>
      </c>
      <c r="I154" s="153">
        <f t="shared" si="70"/>
        <v>50.877495757575765</v>
      </c>
    </row>
    <row r="155" spans="1:9">
      <c r="A155" s="9">
        <v>4227</v>
      </c>
      <c r="B155" s="10" t="s">
        <v>145</v>
      </c>
      <c r="C155" s="74">
        <v>0</v>
      </c>
      <c r="D155" s="74">
        <v>0</v>
      </c>
      <c r="E155" s="336">
        <v>65000</v>
      </c>
      <c r="F155" s="336">
        <v>65000</v>
      </c>
      <c r="G155" s="336">
        <v>0</v>
      </c>
      <c r="H155" s="153">
        <f t="shared" si="61"/>
        <v>0</v>
      </c>
      <c r="I155" s="153">
        <f t="shared" si="70"/>
        <v>0</v>
      </c>
    </row>
    <row r="156" spans="1:9" hidden="1">
      <c r="A156" s="8" t="s">
        <v>110</v>
      </c>
      <c r="B156" s="66" t="s">
        <v>111</v>
      </c>
      <c r="C156" s="73">
        <f t="shared" ref="C156:G156" si="76">C157</f>
        <v>4315720.79</v>
      </c>
      <c r="D156" s="73">
        <f t="shared" ref="D156:D187" si="77">C156/$A$4</f>
        <v>572794.58358218858</v>
      </c>
      <c r="E156" s="335">
        <f t="shared" si="76"/>
        <v>850000</v>
      </c>
      <c r="F156" s="335">
        <f t="shared" si="76"/>
        <v>850000</v>
      </c>
      <c r="G156" s="335">
        <f t="shared" si="76"/>
        <v>66361.399999999994</v>
      </c>
      <c r="H156" s="152">
        <f t="shared" si="61"/>
        <v>11.585549497515107</v>
      </c>
      <c r="I156" s="152">
        <f t="shared" si="70"/>
        <v>7.8072235294117638</v>
      </c>
    </row>
    <row r="157" spans="1:9">
      <c r="A157" s="9" t="s">
        <v>112</v>
      </c>
      <c r="B157" s="10" t="s">
        <v>113</v>
      </c>
      <c r="C157" s="74">
        <v>4315720.79</v>
      </c>
      <c r="D157" s="74">
        <f t="shared" si="77"/>
        <v>572794.58358218858</v>
      </c>
      <c r="E157" s="336">
        <v>850000</v>
      </c>
      <c r="F157" s="336">
        <v>850000</v>
      </c>
      <c r="G157" s="336">
        <v>66361.399999999994</v>
      </c>
      <c r="H157" s="153">
        <f t="shared" si="61"/>
        <v>11.585549497515107</v>
      </c>
      <c r="I157" s="153">
        <f t="shared" si="70"/>
        <v>7.8072235294117638</v>
      </c>
    </row>
    <row r="158" spans="1:9">
      <c r="A158" s="5" t="s">
        <v>233</v>
      </c>
      <c r="B158" s="64" t="s">
        <v>234</v>
      </c>
      <c r="C158" s="70">
        <f>C159+C183</f>
        <v>6046846.1100000003</v>
      </c>
      <c r="D158" s="70">
        <f t="shared" si="77"/>
        <v>802554.39777025685</v>
      </c>
      <c r="E158" s="334">
        <f>E159+E183</f>
        <v>1127500</v>
      </c>
      <c r="F158" s="334">
        <f>F159+F183</f>
        <v>1127500</v>
      </c>
      <c r="G158" s="334">
        <f>G159+G183</f>
        <v>29997.62</v>
      </c>
      <c r="H158" s="149">
        <f t="shared" si="61"/>
        <v>3.7377678177756697</v>
      </c>
      <c r="I158" s="149">
        <f t="shared" si="70"/>
        <v>2.6605427937915742</v>
      </c>
    </row>
    <row r="159" spans="1:9">
      <c r="A159" s="6" t="s">
        <v>69</v>
      </c>
      <c r="B159" s="65" t="s">
        <v>70</v>
      </c>
      <c r="C159" s="71">
        <f>C160+C165+C175+C178</f>
        <v>907026.94000000006</v>
      </c>
      <c r="D159" s="71">
        <f t="shared" si="77"/>
        <v>120383.16278452452</v>
      </c>
      <c r="E159" s="332">
        <f>E160+E165+E175+E178</f>
        <v>193800</v>
      </c>
      <c r="F159" s="332">
        <f t="shared" ref="F159:G159" si="78">F160+F165+F175+F178</f>
        <v>193800</v>
      </c>
      <c r="G159" s="332">
        <f t="shared" si="78"/>
        <v>4499.6400000000003</v>
      </c>
      <c r="H159" s="150">
        <f t="shared" si="61"/>
        <v>3.7377652288916581</v>
      </c>
      <c r="I159" s="150">
        <f t="shared" si="70"/>
        <v>2.3217956656346748</v>
      </c>
    </row>
    <row r="160" spans="1:9">
      <c r="A160" s="7" t="s">
        <v>40</v>
      </c>
      <c r="B160" s="66" t="s">
        <v>41</v>
      </c>
      <c r="C160" s="73">
        <f t="shared" ref="C160" si="79">C161+C163</f>
        <v>83991.3</v>
      </c>
      <c r="D160" s="73">
        <f t="shared" si="77"/>
        <v>11147.561218395382</v>
      </c>
      <c r="E160" s="335">
        <f t="shared" ref="E160:G160" si="80">E161+E163</f>
        <v>6600</v>
      </c>
      <c r="F160" s="335">
        <f t="shared" si="80"/>
        <v>6600</v>
      </c>
      <c r="G160" s="335">
        <f t="shared" si="80"/>
        <v>4499.6400000000003</v>
      </c>
      <c r="H160" s="152">
        <f t="shared" si="61"/>
        <v>40.364344378524919</v>
      </c>
      <c r="I160" s="152">
        <f t="shared" si="70"/>
        <v>68.176363636363646</v>
      </c>
    </row>
    <row r="161" spans="1:9" hidden="1">
      <c r="A161" s="8" t="s">
        <v>42</v>
      </c>
      <c r="B161" s="66" t="s">
        <v>43</v>
      </c>
      <c r="C161" s="73">
        <f t="shared" ref="C161:G161" si="81">C162</f>
        <v>72095.53</v>
      </c>
      <c r="D161" s="73">
        <f t="shared" si="77"/>
        <v>9568.7212157409249</v>
      </c>
      <c r="E161" s="335">
        <f t="shared" si="81"/>
        <v>5600</v>
      </c>
      <c r="F161" s="335">
        <f t="shared" si="81"/>
        <v>5600</v>
      </c>
      <c r="G161" s="335">
        <f t="shared" si="81"/>
        <v>3872.5</v>
      </c>
      <c r="H161" s="152">
        <f t="shared" si="61"/>
        <v>40.470402603323677</v>
      </c>
      <c r="I161" s="152">
        <f t="shared" si="70"/>
        <v>69.151785714285722</v>
      </c>
    </row>
    <row r="162" spans="1:9">
      <c r="A162" s="9" t="s">
        <v>44</v>
      </c>
      <c r="B162" s="10" t="s">
        <v>45</v>
      </c>
      <c r="C162" s="74">
        <v>72095.53</v>
      </c>
      <c r="D162" s="74">
        <f t="shared" si="77"/>
        <v>9568.7212157409249</v>
      </c>
      <c r="E162" s="336">
        <v>5600</v>
      </c>
      <c r="F162" s="336">
        <v>5600</v>
      </c>
      <c r="G162" s="336">
        <v>3872.5</v>
      </c>
      <c r="H162" s="153">
        <f t="shared" si="61"/>
        <v>40.470402603323677</v>
      </c>
      <c r="I162" s="153">
        <f t="shared" si="70"/>
        <v>69.151785714285722</v>
      </c>
    </row>
    <row r="163" spans="1:9" hidden="1">
      <c r="A163" s="8" t="s">
        <v>76</v>
      </c>
      <c r="B163" s="66" t="s">
        <v>77</v>
      </c>
      <c r="C163" s="73">
        <f t="shared" ref="C163:G163" si="82">C164</f>
        <v>11895.77</v>
      </c>
      <c r="D163" s="73">
        <f t="shared" si="77"/>
        <v>1578.8400026544562</v>
      </c>
      <c r="E163" s="335">
        <f t="shared" si="82"/>
        <v>1000</v>
      </c>
      <c r="F163" s="335">
        <f t="shared" si="82"/>
        <v>1000</v>
      </c>
      <c r="G163" s="335">
        <f t="shared" si="82"/>
        <v>627.14</v>
      </c>
      <c r="H163" s="152">
        <f t="shared" si="61"/>
        <v>39.721567666489854</v>
      </c>
      <c r="I163" s="152">
        <f t="shared" si="70"/>
        <v>62.714000000000006</v>
      </c>
    </row>
    <row r="164" spans="1:9">
      <c r="A164" s="9" t="s">
        <v>78</v>
      </c>
      <c r="B164" s="10" t="s">
        <v>79</v>
      </c>
      <c r="C164" s="74">
        <v>11895.77</v>
      </c>
      <c r="D164" s="74">
        <f t="shared" si="77"/>
        <v>1578.8400026544562</v>
      </c>
      <c r="E164" s="336">
        <v>1000</v>
      </c>
      <c r="F164" s="336">
        <v>1000</v>
      </c>
      <c r="G164" s="336">
        <v>627.14</v>
      </c>
      <c r="H164" s="153">
        <f t="shared" si="61"/>
        <v>39.721567666489854</v>
      </c>
      <c r="I164" s="153">
        <f t="shared" si="70"/>
        <v>62.714000000000006</v>
      </c>
    </row>
    <row r="165" spans="1:9">
      <c r="A165" s="7" t="s">
        <v>4</v>
      </c>
      <c r="B165" s="66" t="s">
        <v>5</v>
      </c>
      <c r="C165" s="73">
        <f t="shared" ref="C165" si="83">C166+C170</f>
        <v>12156.27</v>
      </c>
      <c r="D165" s="73">
        <f t="shared" si="77"/>
        <v>1613.4142942464662</v>
      </c>
      <c r="E165" s="335">
        <f>E166+E170</f>
        <v>81200</v>
      </c>
      <c r="F165" s="335">
        <f>F166+F170</f>
        <v>81200</v>
      </c>
      <c r="G165" s="335">
        <f t="shared" ref="G165" si="84">G166+G170</f>
        <v>0</v>
      </c>
      <c r="H165" s="152">
        <f t="shared" si="61"/>
        <v>0</v>
      </c>
      <c r="I165" s="152">
        <f t="shared" si="70"/>
        <v>0</v>
      </c>
    </row>
    <row r="166" spans="1:9" hidden="1">
      <c r="A166" s="8" t="s">
        <v>59</v>
      </c>
      <c r="B166" s="66" t="s">
        <v>60</v>
      </c>
      <c r="C166" s="73">
        <f t="shared" ref="C166" si="85">SUM(C167:C169)</f>
        <v>0</v>
      </c>
      <c r="D166" s="73">
        <f t="shared" si="77"/>
        <v>0</v>
      </c>
      <c r="E166" s="335">
        <f>SUM(E167:E169)</f>
        <v>31600</v>
      </c>
      <c r="F166" s="335">
        <f>SUM(F167:F169)</f>
        <v>31600</v>
      </c>
      <c r="G166" s="335">
        <f t="shared" ref="G166" si="86">SUM(G167:G169)</f>
        <v>0</v>
      </c>
      <c r="H166" s="152">
        <f t="shared" si="61"/>
        <v>0</v>
      </c>
      <c r="I166" s="152">
        <f t="shared" si="70"/>
        <v>0</v>
      </c>
    </row>
    <row r="167" spans="1:9">
      <c r="A167" s="9" t="s">
        <v>61</v>
      </c>
      <c r="B167" s="10" t="s">
        <v>62</v>
      </c>
      <c r="C167" s="74">
        <v>0</v>
      </c>
      <c r="D167" s="74">
        <f t="shared" si="77"/>
        <v>0</v>
      </c>
      <c r="E167" s="336">
        <v>1600</v>
      </c>
      <c r="F167" s="336">
        <v>1600</v>
      </c>
      <c r="G167" s="336">
        <v>0</v>
      </c>
      <c r="H167" s="153">
        <f t="shared" si="61"/>
        <v>0</v>
      </c>
      <c r="I167" s="153">
        <f t="shared" si="70"/>
        <v>0</v>
      </c>
    </row>
    <row r="168" spans="1:9">
      <c r="A168" s="9" t="s">
        <v>80</v>
      </c>
      <c r="B168" s="10" t="s">
        <v>81</v>
      </c>
      <c r="C168" s="74">
        <v>0</v>
      </c>
      <c r="D168" s="74">
        <f t="shared" si="77"/>
        <v>0</v>
      </c>
      <c r="E168" s="336">
        <v>0</v>
      </c>
      <c r="F168" s="336">
        <v>0</v>
      </c>
      <c r="G168" s="336">
        <v>0</v>
      </c>
      <c r="H168" s="153">
        <f t="shared" si="61"/>
        <v>0</v>
      </c>
      <c r="I168" s="153">
        <f t="shared" si="70"/>
        <v>0</v>
      </c>
    </row>
    <row r="169" spans="1:9">
      <c r="A169" s="9" t="s">
        <v>63</v>
      </c>
      <c r="B169" s="10" t="s">
        <v>64</v>
      </c>
      <c r="C169" s="74">
        <v>0</v>
      </c>
      <c r="D169" s="74">
        <f t="shared" si="77"/>
        <v>0</v>
      </c>
      <c r="E169" s="336">
        <v>30000</v>
      </c>
      <c r="F169" s="336">
        <v>30000</v>
      </c>
      <c r="G169" s="336">
        <v>0</v>
      </c>
      <c r="H169" s="153">
        <f t="shared" si="61"/>
        <v>0</v>
      </c>
      <c r="I169" s="153">
        <f t="shared" si="70"/>
        <v>0</v>
      </c>
    </row>
    <row r="170" spans="1:9" hidden="1">
      <c r="A170" s="8" t="s">
        <v>6</v>
      </c>
      <c r="B170" s="66" t="s">
        <v>7</v>
      </c>
      <c r="C170" s="73">
        <f t="shared" ref="C170" si="87">SUM(C171:C174)</f>
        <v>12156.27</v>
      </c>
      <c r="D170" s="73">
        <f t="shared" si="77"/>
        <v>1613.4142942464662</v>
      </c>
      <c r="E170" s="335">
        <f>SUM(E171:E174)</f>
        <v>49600</v>
      </c>
      <c r="F170" s="335">
        <f>SUM(F171:F174)</f>
        <v>49600</v>
      </c>
      <c r="G170" s="335">
        <f t="shared" ref="G170" si="88">SUM(G171:G174)</f>
        <v>0</v>
      </c>
      <c r="H170" s="152">
        <f t="shared" si="61"/>
        <v>0</v>
      </c>
      <c r="I170" s="152">
        <f t="shared" si="70"/>
        <v>0</v>
      </c>
    </row>
    <row r="171" spans="1:9">
      <c r="A171" s="9" t="s">
        <v>28</v>
      </c>
      <c r="B171" s="10" t="s">
        <v>29</v>
      </c>
      <c r="C171" s="74">
        <v>0</v>
      </c>
      <c r="D171" s="74">
        <f t="shared" si="77"/>
        <v>0</v>
      </c>
      <c r="E171" s="336">
        <v>6000</v>
      </c>
      <c r="F171" s="336">
        <v>6000</v>
      </c>
      <c r="G171" s="336">
        <v>0</v>
      </c>
      <c r="H171" s="153">
        <f t="shared" si="61"/>
        <v>0</v>
      </c>
      <c r="I171" s="153">
        <f t="shared" si="70"/>
        <v>0</v>
      </c>
    </row>
    <row r="172" spans="1:9">
      <c r="A172" s="9" t="s">
        <v>54</v>
      </c>
      <c r="B172" s="10" t="s">
        <v>55</v>
      </c>
      <c r="C172" s="74">
        <v>0</v>
      </c>
      <c r="D172" s="74">
        <f t="shared" si="77"/>
        <v>0</v>
      </c>
      <c r="E172" s="336">
        <v>2600</v>
      </c>
      <c r="F172" s="336">
        <v>2600</v>
      </c>
      <c r="G172" s="336">
        <v>0</v>
      </c>
      <c r="H172" s="153">
        <f t="shared" si="61"/>
        <v>0</v>
      </c>
      <c r="I172" s="153">
        <f t="shared" si="70"/>
        <v>0</v>
      </c>
    </row>
    <row r="173" spans="1:9">
      <c r="A173" s="9" t="s">
        <v>8</v>
      </c>
      <c r="B173" s="10" t="s">
        <v>9</v>
      </c>
      <c r="C173" s="74">
        <v>12156.27</v>
      </c>
      <c r="D173" s="74">
        <f t="shared" si="77"/>
        <v>1613.4142942464662</v>
      </c>
      <c r="E173" s="336">
        <v>13000</v>
      </c>
      <c r="F173" s="336">
        <v>13000</v>
      </c>
      <c r="G173" s="336">
        <v>0</v>
      </c>
      <c r="H173" s="153">
        <f t="shared" si="61"/>
        <v>0</v>
      </c>
      <c r="I173" s="153">
        <f t="shared" si="70"/>
        <v>0</v>
      </c>
    </row>
    <row r="174" spans="1:9">
      <c r="A174" s="9" t="s">
        <v>96</v>
      </c>
      <c r="B174" s="10" t="s">
        <v>97</v>
      </c>
      <c r="C174" s="74">
        <v>0</v>
      </c>
      <c r="D174" s="74">
        <f t="shared" si="77"/>
        <v>0</v>
      </c>
      <c r="E174" s="336">
        <v>28000</v>
      </c>
      <c r="F174" s="336">
        <v>28000</v>
      </c>
      <c r="G174" s="336">
        <v>0</v>
      </c>
      <c r="H174" s="153">
        <f t="shared" si="61"/>
        <v>0</v>
      </c>
      <c r="I174" s="153">
        <f t="shared" si="70"/>
        <v>0</v>
      </c>
    </row>
    <row r="175" spans="1:9">
      <c r="A175" s="7" t="s">
        <v>37</v>
      </c>
      <c r="B175" s="66" t="s">
        <v>137</v>
      </c>
      <c r="C175" s="73">
        <f t="shared" ref="C175:G176" si="89">C176</f>
        <v>729843.75</v>
      </c>
      <c r="D175" s="73">
        <f t="shared" si="77"/>
        <v>96866.91220386223</v>
      </c>
      <c r="E175" s="335">
        <f t="shared" si="89"/>
        <v>0</v>
      </c>
      <c r="F175" s="335">
        <f t="shared" si="89"/>
        <v>0</v>
      </c>
      <c r="G175" s="335">
        <f t="shared" si="89"/>
        <v>0</v>
      </c>
      <c r="H175" s="152">
        <f t="shared" si="61"/>
        <v>0</v>
      </c>
      <c r="I175" s="152">
        <f t="shared" si="70"/>
        <v>0</v>
      </c>
    </row>
    <row r="176" spans="1:9" hidden="1">
      <c r="A176" s="8" t="s">
        <v>138</v>
      </c>
      <c r="B176" s="66" t="s">
        <v>139</v>
      </c>
      <c r="C176" s="73">
        <f t="shared" si="89"/>
        <v>729843.75</v>
      </c>
      <c r="D176" s="73">
        <f t="shared" si="77"/>
        <v>96866.91220386223</v>
      </c>
      <c r="E176" s="335">
        <f t="shared" si="89"/>
        <v>0</v>
      </c>
      <c r="F176" s="335">
        <f t="shared" si="89"/>
        <v>0</v>
      </c>
      <c r="G176" s="335">
        <f t="shared" si="89"/>
        <v>0</v>
      </c>
      <c r="H176" s="152">
        <f t="shared" si="61"/>
        <v>0</v>
      </c>
      <c r="I176" s="152">
        <f t="shared" si="70"/>
        <v>0</v>
      </c>
    </row>
    <row r="177" spans="1:13">
      <c r="A177" s="9" t="s">
        <v>140</v>
      </c>
      <c r="B177" s="10" t="s">
        <v>141</v>
      </c>
      <c r="C177" s="74">
        <v>729843.75</v>
      </c>
      <c r="D177" s="74">
        <f t="shared" si="77"/>
        <v>96866.91220386223</v>
      </c>
      <c r="E177" s="336">
        <v>0</v>
      </c>
      <c r="F177" s="336">
        <v>0</v>
      </c>
      <c r="G177" s="336">
        <v>0</v>
      </c>
      <c r="H177" s="153">
        <f t="shared" si="61"/>
        <v>0</v>
      </c>
      <c r="I177" s="153">
        <f t="shared" si="70"/>
        <v>0</v>
      </c>
    </row>
    <row r="178" spans="1:13">
      <c r="A178" s="7" t="s">
        <v>102</v>
      </c>
      <c r="B178" s="66" t="s">
        <v>103</v>
      </c>
      <c r="C178" s="73">
        <f t="shared" ref="C178" si="90">C179+C181</f>
        <v>81035.62</v>
      </c>
      <c r="D178" s="73">
        <f t="shared" si="77"/>
        <v>10755.275068020439</v>
      </c>
      <c r="E178" s="335">
        <f t="shared" ref="E178:G178" si="91">E179+E181</f>
        <v>106000</v>
      </c>
      <c r="F178" s="335">
        <f t="shared" si="91"/>
        <v>106000</v>
      </c>
      <c r="G178" s="335">
        <f t="shared" si="91"/>
        <v>0</v>
      </c>
      <c r="H178" s="152">
        <f t="shared" si="61"/>
        <v>0</v>
      </c>
      <c r="I178" s="152">
        <f t="shared" si="70"/>
        <v>0</v>
      </c>
    </row>
    <row r="179" spans="1:13" hidden="1">
      <c r="A179" s="8" t="s">
        <v>104</v>
      </c>
      <c r="B179" s="66" t="s">
        <v>105</v>
      </c>
      <c r="C179" s="73">
        <f t="shared" ref="C179:G179" si="92">C180</f>
        <v>0</v>
      </c>
      <c r="D179" s="73">
        <f t="shared" si="77"/>
        <v>0</v>
      </c>
      <c r="E179" s="335">
        <f t="shared" si="92"/>
        <v>86000</v>
      </c>
      <c r="F179" s="335">
        <f t="shared" si="92"/>
        <v>86000</v>
      </c>
      <c r="G179" s="335">
        <f t="shared" si="92"/>
        <v>0</v>
      </c>
      <c r="H179" s="152">
        <f t="shared" si="61"/>
        <v>0</v>
      </c>
      <c r="I179" s="152">
        <f t="shared" si="70"/>
        <v>0</v>
      </c>
    </row>
    <row r="180" spans="1:13">
      <c r="A180" s="9" t="s">
        <v>106</v>
      </c>
      <c r="B180" s="10" t="s">
        <v>107</v>
      </c>
      <c r="C180" s="74">
        <v>0</v>
      </c>
      <c r="D180" s="74">
        <f t="shared" si="77"/>
        <v>0</v>
      </c>
      <c r="E180" s="336">
        <v>86000</v>
      </c>
      <c r="F180" s="336">
        <v>86000</v>
      </c>
      <c r="G180" s="336">
        <v>0</v>
      </c>
      <c r="H180" s="153">
        <f t="shared" si="61"/>
        <v>0</v>
      </c>
      <c r="I180" s="153">
        <f t="shared" si="70"/>
        <v>0</v>
      </c>
    </row>
    <row r="181" spans="1:13" hidden="1">
      <c r="A181" s="8" t="s">
        <v>110</v>
      </c>
      <c r="B181" s="66" t="s">
        <v>111</v>
      </c>
      <c r="C181" s="73">
        <f t="shared" ref="C181:G181" si="93">C182</f>
        <v>81035.62</v>
      </c>
      <c r="D181" s="73">
        <f t="shared" si="77"/>
        <v>10755.275068020439</v>
      </c>
      <c r="E181" s="335">
        <f t="shared" si="93"/>
        <v>20000</v>
      </c>
      <c r="F181" s="335">
        <f t="shared" si="93"/>
        <v>20000</v>
      </c>
      <c r="G181" s="335">
        <f t="shared" si="93"/>
        <v>0</v>
      </c>
      <c r="H181" s="152">
        <f t="shared" si="61"/>
        <v>0</v>
      </c>
      <c r="I181" s="152">
        <f t="shared" si="70"/>
        <v>0</v>
      </c>
    </row>
    <row r="182" spans="1:13">
      <c r="A182" s="9" t="s">
        <v>112</v>
      </c>
      <c r="B182" s="10" t="s">
        <v>113</v>
      </c>
      <c r="C182" s="74">
        <v>81035.62</v>
      </c>
      <c r="D182" s="74">
        <f t="shared" si="77"/>
        <v>10755.275068020439</v>
      </c>
      <c r="E182" s="336">
        <v>20000</v>
      </c>
      <c r="F182" s="336">
        <v>20000</v>
      </c>
      <c r="G182" s="336">
        <v>0</v>
      </c>
      <c r="H182" s="153">
        <f t="shared" si="61"/>
        <v>0</v>
      </c>
      <c r="I182" s="153">
        <f t="shared" si="70"/>
        <v>0</v>
      </c>
    </row>
    <row r="183" spans="1:13">
      <c r="A183" s="6" t="s">
        <v>114</v>
      </c>
      <c r="B183" s="65" t="s">
        <v>115</v>
      </c>
      <c r="C183" s="71">
        <f>C184+C189+C199+C202</f>
        <v>5139819.17</v>
      </c>
      <c r="D183" s="71">
        <f t="shared" si="77"/>
        <v>682171.23498573224</v>
      </c>
      <c r="E183" s="332">
        <f>E184+E189+E199+E202</f>
        <v>933700</v>
      </c>
      <c r="F183" s="332">
        <f t="shared" ref="F183:G183" si="94">F184+F189+F199+F202</f>
        <v>933700</v>
      </c>
      <c r="G183" s="332">
        <f t="shared" si="94"/>
        <v>25497.98</v>
      </c>
      <c r="H183" s="150">
        <f t="shared" si="61"/>
        <v>3.7377682746375687</v>
      </c>
      <c r="I183" s="150">
        <f t="shared" si="70"/>
        <v>2.7308535932312306</v>
      </c>
    </row>
    <row r="184" spans="1:13">
      <c r="A184" s="7" t="s">
        <v>40</v>
      </c>
      <c r="B184" s="66" t="s">
        <v>41</v>
      </c>
      <c r="C184" s="73">
        <f>C185+C187</f>
        <v>475950.63</v>
      </c>
      <c r="D184" s="73">
        <f t="shared" si="77"/>
        <v>63169.504280310568</v>
      </c>
      <c r="E184" s="335">
        <f>E185+E187</f>
        <v>30800</v>
      </c>
      <c r="F184" s="335">
        <f>F185+F187</f>
        <v>30800</v>
      </c>
      <c r="G184" s="335">
        <f>G185+G187</f>
        <v>25497.98</v>
      </c>
      <c r="H184" s="152">
        <f t="shared" si="61"/>
        <v>40.364381975920487</v>
      </c>
      <c r="I184" s="152">
        <f t="shared" si="70"/>
        <v>82.785649350649351</v>
      </c>
    </row>
    <row r="185" spans="1:13" hidden="1">
      <c r="A185" s="8" t="s">
        <v>42</v>
      </c>
      <c r="B185" s="66" t="s">
        <v>43</v>
      </c>
      <c r="C185" s="73">
        <f t="shared" ref="C185:G185" si="95">C186</f>
        <v>408541.31</v>
      </c>
      <c r="D185" s="73">
        <f t="shared" si="77"/>
        <v>54222.750016590348</v>
      </c>
      <c r="E185" s="335">
        <f t="shared" si="95"/>
        <v>26600</v>
      </c>
      <c r="F185" s="335">
        <f t="shared" si="95"/>
        <v>26600</v>
      </c>
      <c r="G185" s="335">
        <f t="shared" si="95"/>
        <v>21944.16</v>
      </c>
      <c r="H185" s="152">
        <f t="shared" si="61"/>
        <v>40.470392949980997</v>
      </c>
      <c r="I185" s="152">
        <f t="shared" si="70"/>
        <v>82.496842105263156</v>
      </c>
    </row>
    <row r="186" spans="1:13">
      <c r="A186" s="9" t="s">
        <v>44</v>
      </c>
      <c r="B186" s="10" t="s">
        <v>45</v>
      </c>
      <c r="C186" s="74">
        <v>408541.31</v>
      </c>
      <c r="D186" s="74">
        <f t="shared" si="77"/>
        <v>54222.750016590348</v>
      </c>
      <c r="E186" s="336">
        <v>26600</v>
      </c>
      <c r="F186" s="336">
        <v>26600</v>
      </c>
      <c r="G186" s="336">
        <v>21944.16</v>
      </c>
      <c r="H186" s="153">
        <f t="shared" si="61"/>
        <v>40.470392949980997</v>
      </c>
      <c r="I186" s="153">
        <f t="shared" si="70"/>
        <v>82.496842105263156</v>
      </c>
    </row>
    <row r="187" spans="1:13" hidden="1">
      <c r="A187" s="8" t="s">
        <v>76</v>
      </c>
      <c r="B187" s="66" t="s">
        <v>77</v>
      </c>
      <c r="C187" s="73">
        <f t="shared" ref="C187:G187" si="96">C188</f>
        <v>67409.320000000007</v>
      </c>
      <c r="D187" s="73">
        <f t="shared" si="77"/>
        <v>8946.7542637202205</v>
      </c>
      <c r="E187" s="335">
        <f t="shared" si="96"/>
        <v>4200</v>
      </c>
      <c r="F187" s="335">
        <f t="shared" si="96"/>
        <v>4200</v>
      </c>
      <c r="G187" s="335">
        <f t="shared" si="96"/>
        <v>3553.82</v>
      </c>
      <c r="H187" s="152">
        <f t="shared" si="61"/>
        <v>39.721891260733685</v>
      </c>
      <c r="I187" s="152">
        <f t="shared" si="70"/>
        <v>84.614761904761906</v>
      </c>
      <c r="K187" s="3"/>
      <c r="L187" s="3"/>
      <c r="M187" s="3"/>
    </row>
    <row r="188" spans="1:13">
      <c r="A188" s="9" t="s">
        <v>78</v>
      </c>
      <c r="B188" s="10" t="s">
        <v>79</v>
      </c>
      <c r="C188" s="74">
        <v>67409.320000000007</v>
      </c>
      <c r="D188" s="74">
        <f t="shared" ref="D188:D219" si="97">C188/$A$4</f>
        <v>8946.7542637202205</v>
      </c>
      <c r="E188" s="336">
        <v>4200</v>
      </c>
      <c r="F188" s="336">
        <v>4200</v>
      </c>
      <c r="G188" s="336">
        <v>3553.82</v>
      </c>
      <c r="H188" s="153">
        <f t="shared" si="61"/>
        <v>39.721891260733685</v>
      </c>
      <c r="I188" s="153">
        <f t="shared" si="70"/>
        <v>84.614761904761906</v>
      </c>
    </row>
    <row r="189" spans="1:13">
      <c r="A189" s="7" t="s">
        <v>4</v>
      </c>
      <c r="B189" s="66" t="s">
        <v>5</v>
      </c>
      <c r="C189" s="73">
        <f>C190+C194</f>
        <v>68885.41</v>
      </c>
      <c r="D189" s="73">
        <f t="shared" si="97"/>
        <v>9142.6650739929664</v>
      </c>
      <c r="E189" s="335">
        <f>E190+E194</f>
        <v>302900</v>
      </c>
      <c r="F189" s="335">
        <f>F190+F194</f>
        <v>302900</v>
      </c>
      <c r="G189" s="335">
        <f>G190+G194</f>
        <v>0</v>
      </c>
      <c r="H189" s="152">
        <f t="shared" si="61"/>
        <v>0</v>
      </c>
      <c r="I189" s="152">
        <f t="shared" si="70"/>
        <v>0</v>
      </c>
    </row>
    <row r="190" spans="1:13" hidden="1">
      <c r="A190" s="8" t="s">
        <v>59</v>
      </c>
      <c r="B190" s="66" t="s">
        <v>60</v>
      </c>
      <c r="C190" s="73">
        <f>SUM(C191:C193)</f>
        <v>0</v>
      </c>
      <c r="D190" s="73">
        <f t="shared" si="97"/>
        <v>0</v>
      </c>
      <c r="E190" s="335">
        <f>SUM(E191:E193)</f>
        <v>61500</v>
      </c>
      <c r="F190" s="335">
        <f>SUM(F191:F193)</f>
        <v>61500</v>
      </c>
      <c r="G190" s="335">
        <f>SUM(G191:G193)</f>
        <v>0</v>
      </c>
      <c r="H190" s="152">
        <f t="shared" ref="H190:H249" si="98">IFERROR(G190/D190,0)*100</f>
        <v>0</v>
      </c>
      <c r="I190" s="152">
        <f t="shared" si="70"/>
        <v>0</v>
      </c>
    </row>
    <row r="191" spans="1:13">
      <c r="A191" s="9" t="s">
        <v>61</v>
      </c>
      <c r="B191" s="10" t="s">
        <v>62</v>
      </c>
      <c r="C191" s="74">
        <v>0</v>
      </c>
      <c r="D191" s="74">
        <f t="shared" si="97"/>
        <v>0</v>
      </c>
      <c r="E191" s="336">
        <v>7700</v>
      </c>
      <c r="F191" s="336">
        <v>7700</v>
      </c>
      <c r="G191" s="336">
        <v>0</v>
      </c>
      <c r="H191" s="153">
        <f t="shared" si="98"/>
        <v>0</v>
      </c>
      <c r="I191" s="153">
        <f t="shared" si="70"/>
        <v>0</v>
      </c>
    </row>
    <row r="192" spans="1:13">
      <c r="A192" s="9" t="s">
        <v>80</v>
      </c>
      <c r="B192" s="10" t="s">
        <v>81</v>
      </c>
      <c r="C192" s="74">
        <v>0</v>
      </c>
      <c r="D192" s="74">
        <f t="shared" si="97"/>
        <v>0</v>
      </c>
      <c r="E192" s="336">
        <v>0</v>
      </c>
      <c r="F192" s="336">
        <v>0</v>
      </c>
      <c r="G192" s="336">
        <v>0</v>
      </c>
      <c r="H192" s="153">
        <f t="shared" si="98"/>
        <v>0</v>
      </c>
      <c r="I192" s="153">
        <f t="shared" si="70"/>
        <v>0</v>
      </c>
    </row>
    <row r="193" spans="1:9">
      <c r="A193" s="9" t="s">
        <v>63</v>
      </c>
      <c r="B193" s="10" t="s">
        <v>64</v>
      </c>
      <c r="C193" s="74">
        <v>0</v>
      </c>
      <c r="D193" s="74">
        <f t="shared" si="97"/>
        <v>0</v>
      </c>
      <c r="E193" s="336">
        <v>53800</v>
      </c>
      <c r="F193" s="336">
        <v>53800</v>
      </c>
      <c r="G193" s="336">
        <v>0</v>
      </c>
      <c r="H193" s="153">
        <f t="shared" si="98"/>
        <v>0</v>
      </c>
      <c r="I193" s="153">
        <f t="shared" si="70"/>
        <v>0</v>
      </c>
    </row>
    <row r="194" spans="1:9" hidden="1">
      <c r="A194" s="8" t="s">
        <v>6</v>
      </c>
      <c r="B194" s="66" t="s">
        <v>7</v>
      </c>
      <c r="C194" s="73">
        <f>SUM(C195:C198)</f>
        <v>68885.41</v>
      </c>
      <c r="D194" s="73">
        <f t="shared" si="97"/>
        <v>9142.6650739929664</v>
      </c>
      <c r="E194" s="335">
        <f>SUM(E195:E198)</f>
        <v>241400</v>
      </c>
      <c r="F194" s="335">
        <f>SUM(F195:F198)</f>
        <v>241400</v>
      </c>
      <c r="G194" s="335">
        <f>SUM(G195:G198)</f>
        <v>0</v>
      </c>
      <c r="H194" s="152">
        <f t="shared" si="98"/>
        <v>0</v>
      </c>
      <c r="I194" s="152">
        <f t="shared" si="70"/>
        <v>0</v>
      </c>
    </row>
    <row r="195" spans="1:9">
      <c r="A195" s="9" t="s">
        <v>28</v>
      </c>
      <c r="B195" s="10" t="s">
        <v>29</v>
      </c>
      <c r="C195" s="74">
        <v>0</v>
      </c>
      <c r="D195" s="74">
        <f t="shared" si="97"/>
        <v>0</v>
      </c>
      <c r="E195" s="336">
        <v>31200</v>
      </c>
      <c r="F195" s="336">
        <v>31200</v>
      </c>
      <c r="G195" s="336">
        <v>0</v>
      </c>
      <c r="H195" s="153">
        <f t="shared" si="98"/>
        <v>0</v>
      </c>
      <c r="I195" s="153">
        <f t="shared" si="70"/>
        <v>0</v>
      </c>
    </row>
    <row r="196" spans="1:9">
      <c r="A196" s="9" t="s">
        <v>54</v>
      </c>
      <c r="B196" s="10" t="s">
        <v>55</v>
      </c>
      <c r="C196" s="74">
        <v>0</v>
      </c>
      <c r="D196" s="74">
        <f t="shared" si="97"/>
        <v>0</v>
      </c>
      <c r="E196" s="336">
        <v>7700</v>
      </c>
      <c r="F196" s="336">
        <v>7700</v>
      </c>
      <c r="G196" s="336">
        <v>0</v>
      </c>
      <c r="H196" s="153">
        <f t="shared" si="98"/>
        <v>0</v>
      </c>
      <c r="I196" s="153">
        <f t="shared" si="70"/>
        <v>0</v>
      </c>
    </row>
    <row r="197" spans="1:9">
      <c r="A197" s="9" t="s">
        <v>8</v>
      </c>
      <c r="B197" s="10" t="s">
        <v>9</v>
      </c>
      <c r="C197" s="74">
        <v>68885.41</v>
      </c>
      <c r="D197" s="74">
        <f t="shared" si="97"/>
        <v>9142.6650739929664</v>
      </c>
      <c r="E197" s="336">
        <v>42500</v>
      </c>
      <c r="F197" s="336">
        <v>42500</v>
      </c>
      <c r="G197" s="336">
        <v>0</v>
      </c>
      <c r="H197" s="153">
        <f t="shared" si="98"/>
        <v>0</v>
      </c>
      <c r="I197" s="153">
        <f t="shared" si="70"/>
        <v>0</v>
      </c>
    </row>
    <row r="198" spans="1:9">
      <c r="A198" s="9" t="s">
        <v>96</v>
      </c>
      <c r="B198" s="10" t="s">
        <v>97</v>
      </c>
      <c r="C198" s="74">
        <v>0</v>
      </c>
      <c r="D198" s="74">
        <f t="shared" si="97"/>
        <v>0</v>
      </c>
      <c r="E198" s="336">
        <v>160000</v>
      </c>
      <c r="F198" s="336">
        <v>160000</v>
      </c>
      <c r="G198" s="336">
        <v>0</v>
      </c>
      <c r="H198" s="153">
        <f t="shared" si="98"/>
        <v>0</v>
      </c>
      <c r="I198" s="153">
        <f t="shared" si="70"/>
        <v>0</v>
      </c>
    </row>
    <row r="199" spans="1:9">
      <c r="A199" s="7" t="s">
        <v>37</v>
      </c>
      <c r="B199" s="66" t="s">
        <v>137</v>
      </c>
      <c r="C199" s="73">
        <f>C200</f>
        <v>4135781.25</v>
      </c>
      <c r="D199" s="73">
        <f t="shared" si="97"/>
        <v>548912.50248855259</v>
      </c>
      <c r="E199" s="335">
        <f>E200</f>
        <v>0</v>
      </c>
      <c r="F199" s="335">
        <f>F200</f>
        <v>0</v>
      </c>
      <c r="G199" s="335">
        <f>G200</f>
        <v>0</v>
      </c>
      <c r="H199" s="152">
        <f t="shared" si="98"/>
        <v>0</v>
      </c>
      <c r="I199" s="152">
        <f t="shared" si="70"/>
        <v>0</v>
      </c>
    </row>
    <row r="200" spans="1:9" hidden="1">
      <c r="A200" s="8" t="s">
        <v>138</v>
      </c>
      <c r="B200" s="66" t="s">
        <v>139</v>
      </c>
      <c r="C200" s="73">
        <f t="shared" ref="C200:G200" si="99">C201</f>
        <v>4135781.25</v>
      </c>
      <c r="D200" s="73">
        <f t="shared" si="97"/>
        <v>548912.50248855259</v>
      </c>
      <c r="E200" s="335">
        <f t="shared" si="99"/>
        <v>0</v>
      </c>
      <c r="F200" s="335">
        <f t="shared" si="99"/>
        <v>0</v>
      </c>
      <c r="G200" s="335">
        <f t="shared" si="99"/>
        <v>0</v>
      </c>
      <c r="H200" s="152">
        <f t="shared" si="98"/>
        <v>0</v>
      </c>
      <c r="I200" s="152">
        <f t="shared" si="70"/>
        <v>0</v>
      </c>
    </row>
    <row r="201" spans="1:9">
      <c r="A201" s="9" t="s">
        <v>140</v>
      </c>
      <c r="B201" s="10" t="s">
        <v>141</v>
      </c>
      <c r="C201" s="74">
        <v>4135781.25</v>
      </c>
      <c r="D201" s="74">
        <f t="shared" si="97"/>
        <v>548912.50248855259</v>
      </c>
      <c r="E201" s="336">
        <v>0</v>
      </c>
      <c r="F201" s="336">
        <v>0</v>
      </c>
      <c r="G201" s="336">
        <v>0</v>
      </c>
      <c r="H201" s="153">
        <f t="shared" si="98"/>
        <v>0</v>
      </c>
      <c r="I201" s="153">
        <f t="shared" si="70"/>
        <v>0</v>
      </c>
    </row>
    <row r="202" spans="1:9">
      <c r="A202" s="7" t="s">
        <v>102</v>
      </c>
      <c r="B202" s="66" t="s">
        <v>103</v>
      </c>
      <c r="C202" s="73">
        <f>C203+C205</f>
        <v>459201.88</v>
      </c>
      <c r="D202" s="73">
        <f t="shared" si="97"/>
        <v>60946.563142876097</v>
      </c>
      <c r="E202" s="335">
        <f>E203+E205</f>
        <v>600000</v>
      </c>
      <c r="F202" s="335">
        <f>F203+F205</f>
        <v>600000</v>
      </c>
      <c r="G202" s="335">
        <f>G203+G205</f>
        <v>0</v>
      </c>
      <c r="H202" s="152">
        <f t="shared" si="98"/>
        <v>0</v>
      </c>
      <c r="I202" s="152">
        <f t="shared" si="70"/>
        <v>0</v>
      </c>
    </row>
    <row r="203" spans="1:9" hidden="1">
      <c r="A203" s="8" t="s">
        <v>104</v>
      </c>
      <c r="B203" s="66" t="s">
        <v>105</v>
      </c>
      <c r="C203" s="73">
        <f t="shared" ref="C203:G203" si="100">C204</f>
        <v>0</v>
      </c>
      <c r="D203" s="73">
        <f t="shared" si="97"/>
        <v>0</v>
      </c>
      <c r="E203" s="335">
        <f t="shared" si="100"/>
        <v>490000</v>
      </c>
      <c r="F203" s="335">
        <f t="shared" si="100"/>
        <v>490000</v>
      </c>
      <c r="G203" s="335">
        <f t="shared" si="100"/>
        <v>0</v>
      </c>
      <c r="H203" s="152">
        <f t="shared" si="98"/>
        <v>0</v>
      </c>
      <c r="I203" s="152">
        <f t="shared" si="70"/>
        <v>0</v>
      </c>
    </row>
    <row r="204" spans="1:9">
      <c r="A204" s="9" t="s">
        <v>106</v>
      </c>
      <c r="B204" s="10" t="s">
        <v>107</v>
      </c>
      <c r="C204" s="74">
        <v>0</v>
      </c>
      <c r="D204" s="74">
        <f t="shared" si="97"/>
        <v>0</v>
      </c>
      <c r="E204" s="336">
        <v>490000</v>
      </c>
      <c r="F204" s="336">
        <v>490000</v>
      </c>
      <c r="G204" s="336">
        <v>0</v>
      </c>
      <c r="H204" s="153">
        <f t="shared" si="98"/>
        <v>0</v>
      </c>
      <c r="I204" s="153">
        <f t="shared" si="70"/>
        <v>0</v>
      </c>
    </row>
    <row r="205" spans="1:9" hidden="1">
      <c r="A205" s="8" t="s">
        <v>110</v>
      </c>
      <c r="B205" s="66" t="s">
        <v>111</v>
      </c>
      <c r="C205" s="73">
        <f t="shared" ref="C205:G205" si="101">C206</f>
        <v>459201.88</v>
      </c>
      <c r="D205" s="73">
        <f t="shared" si="97"/>
        <v>60946.563142876097</v>
      </c>
      <c r="E205" s="335">
        <f t="shared" si="101"/>
        <v>110000</v>
      </c>
      <c r="F205" s="335">
        <f t="shared" si="101"/>
        <v>110000</v>
      </c>
      <c r="G205" s="335">
        <f t="shared" si="101"/>
        <v>0</v>
      </c>
      <c r="H205" s="152">
        <f t="shared" si="98"/>
        <v>0</v>
      </c>
      <c r="I205" s="152">
        <f t="shared" si="70"/>
        <v>0</v>
      </c>
    </row>
    <row r="206" spans="1:9">
      <c r="A206" s="9" t="s">
        <v>112</v>
      </c>
      <c r="B206" s="10" t="s">
        <v>113</v>
      </c>
      <c r="C206" s="74">
        <v>459201.88</v>
      </c>
      <c r="D206" s="74">
        <f t="shared" si="97"/>
        <v>60946.563142876097</v>
      </c>
      <c r="E206" s="336">
        <v>110000</v>
      </c>
      <c r="F206" s="336">
        <v>110000</v>
      </c>
      <c r="G206" s="336">
        <v>0</v>
      </c>
      <c r="H206" s="153">
        <f t="shared" si="98"/>
        <v>0</v>
      </c>
      <c r="I206" s="153">
        <f t="shared" si="70"/>
        <v>0</v>
      </c>
    </row>
    <row r="207" spans="1:9">
      <c r="A207" s="5" t="s">
        <v>245</v>
      </c>
      <c r="B207" s="64" t="s">
        <v>246</v>
      </c>
      <c r="C207" s="70">
        <f t="shared" ref="C207:G207" si="102">C208</f>
        <v>373875</v>
      </c>
      <c r="D207" s="70">
        <f t="shared" si="97"/>
        <v>49621.73999601831</v>
      </c>
      <c r="E207" s="334">
        <f t="shared" si="102"/>
        <v>1706260</v>
      </c>
      <c r="F207" s="334">
        <f t="shared" si="102"/>
        <v>1706260</v>
      </c>
      <c r="G207" s="334">
        <f t="shared" si="102"/>
        <v>582480.57999999996</v>
      </c>
      <c r="H207" s="149">
        <f t="shared" si="98"/>
        <v>1173.8415058535606</v>
      </c>
      <c r="I207" s="149">
        <f t="shared" si="70"/>
        <v>34.137855895350064</v>
      </c>
    </row>
    <row r="208" spans="1:9">
      <c r="A208" s="6" t="s">
        <v>134</v>
      </c>
      <c r="B208" s="65" t="s">
        <v>135</v>
      </c>
      <c r="C208" s="71">
        <f>C209+C217</f>
        <v>373875</v>
      </c>
      <c r="D208" s="71">
        <f t="shared" si="97"/>
        <v>49621.73999601831</v>
      </c>
      <c r="E208" s="332">
        <f>E209+E217</f>
        <v>1706260</v>
      </c>
      <c r="F208" s="332">
        <f t="shared" ref="F208:G208" si="103">F209+F217</f>
        <v>1706260</v>
      </c>
      <c r="G208" s="332">
        <f t="shared" si="103"/>
        <v>582480.57999999996</v>
      </c>
      <c r="H208" s="150">
        <f t="shared" si="98"/>
        <v>1173.8415058535606</v>
      </c>
      <c r="I208" s="150">
        <f t="shared" si="70"/>
        <v>34.137855895350064</v>
      </c>
    </row>
    <row r="209" spans="1:12">
      <c r="A209" s="7" t="s">
        <v>4</v>
      </c>
      <c r="B209" s="66" t="s">
        <v>5</v>
      </c>
      <c r="C209" s="73">
        <f t="shared" ref="C209" si="104">C210+C213</f>
        <v>373875</v>
      </c>
      <c r="D209" s="73">
        <f t="shared" si="97"/>
        <v>49621.73999601831</v>
      </c>
      <c r="E209" s="335">
        <f t="shared" ref="E209:G209" si="105">E210+E213</f>
        <v>1465260</v>
      </c>
      <c r="F209" s="335">
        <f t="shared" si="105"/>
        <v>1465260</v>
      </c>
      <c r="G209" s="335">
        <f t="shared" si="105"/>
        <v>341920.49</v>
      </c>
      <c r="H209" s="152">
        <f t="shared" si="98"/>
        <v>689.05380993781353</v>
      </c>
      <c r="I209" s="152">
        <f t="shared" ref="I209:I272" si="106">IFERROR(G209/E209,0)*100</f>
        <v>23.335141203608913</v>
      </c>
      <c r="J209" s="3"/>
      <c r="K209" s="3"/>
      <c r="L209" s="3"/>
    </row>
    <row r="210" spans="1:12" hidden="1">
      <c r="A210" s="8" t="s">
        <v>59</v>
      </c>
      <c r="B210" s="66" t="s">
        <v>60</v>
      </c>
      <c r="C210" s="73">
        <f t="shared" ref="C210" si="107">C211+C212</f>
        <v>0</v>
      </c>
      <c r="D210" s="73">
        <f t="shared" si="97"/>
        <v>0</v>
      </c>
      <c r="E210" s="335">
        <f>E211+E212</f>
        <v>18300</v>
      </c>
      <c r="F210" s="335">
        <f>F211+F212</f>
        <v>18300</v>
      </c>
      <c r="G210" s="335">
        <f t="shared" ref="G210" si="108">G211+G212</f>
        <v>9954.2099999999991</v>
      </c>
      <c r="H210" s="152">
        <f t="shared" si="98"/>
        <v>0</v>
      </c>
      <c r="I210" s="152">
        <f t="shared" si="106"/>
        <v>54.394590163934417</v>
      </c>
      <c r="J210" s="3"/>
      <c r="K210" s="3"/>
      <c r="L210" s="3"/>
    </row>
    <row r="211" spans="1:12">
      <c r="A211" s="9" t="s">
        <v>61</v>
      </c>
      <c r="B211" s="10" t="s">
        <v>62</v>
      </c>
      <c r="C211" s="74">
        <v>0</v>
      </c>
      <c r="D211" s="74">
        <f t="shared" si="97"/>
        <v>0</v>
      </c>
      <c r="E211" s="336">
        <v>5300</v>
      </c>
      <c r="F211" s="336">
        <v>5300</v>
      </c>
      <c r="G211" s="336">
        <v>0</v>
      </c>
      <c r="H211" s="153">
        <f t="shared" si="98"/>
        <v>0</v>
      </c>
      <c r="I211" s="153">
        <f t="shared" si="106"/>
        <v>0</v>
      </c>
    </row>
    <row r="212" spans="1:12">
      <c r="A212" s="9" t="s">
        <v>63</v>
      </c>
      <c r="B212" s="10" t="s">
        <v>64</v>
      </c>
      <c r="C212" s="74">
        <v>0</v>
      </c>
      <c r="D212" s="74">
        <f t="shared" si="97"/>
        <v>0</v>
      </c>
      <c r="E212" s="336">
        <v>13000</v>
      </c>
      <c r="F212" s="336">
        <v>13000</v>
      </c>
      <c r="G212" s="336">
        <v>9954.2099999999991</v>
      </c>
      <c r="H212" s="153">
        <f t="shared" si="98"/>
        <v>0</v>
      </c>
      <c r="I212" s="153">
        <f t="shared" si="106"/>
        <v>76.570846153846148</v>
      </c>
    </row>
    <row r="213" spans="1:12" hidden="1">
      <c r="A213" s="8" t="s">
        <v>6</v>
      </c>
      <c r="B213" s="66" t="s">
        <v>7</v>
      </c>
      <c r="C213" s="73">
        <f t="shared" ref="C213" si="109">SUM(C214:C216)</f>
        <v>373875</v>
      </c>
      <c r="D213" s="73">
        <f t="shared" si="97"/>
        <v>49621.73999601831</v>
      </c>
      <c r="E213" s="335">
        <f>SUM(E214:E216)</f>
        <v>1446960</v>
      </c>
      <c r="F213" s="335">
        <f>SUM(F214:F216)</f>
        <v>1446960</v>
      </c>
      <c r="G213" s="335">
        <f t="shared" ref="G213" si="110">SUM(G214:G216)</f>
        <v>331966.27999999997</v>
      </c>
      <c r="H213" s="152">
        <f t="shared" si="98"/>
        <v>668.99363066800402</v>
      </c>
      <c r="I213" s="152">
        <f t="shared" si="106"/>
        <v>22.942325979985622</v>
      </c>
    </row>
    <row r="214" spans="1:12">
      <c r="A214" s="9">
        <v>3233</v>
      </c>
      <c r="B214" s="10" t="s">
        <v>29</v>
      </c>
      <c r="C214" s="74">
        <v>0</v>
      </c>
      <c r="D214" s="74">
        <f t="shared" si="97"/>
        <v>0</v>
      </c>
      <c r="E214" s="336">
        <v>3000</v>
      </c>
      <c r="F214" s="336">
        <v>3000</v>
      </c>
      <c r="G214" s="336">
        <v>0</v>
      </c>
      <c r="H214" s="153">
        <f t="shared" si="98"/>
        <v>0</v>
      </c>
      <c r="I214" s="153">
        <f t="shared" si="106"/>
        <v>0</v>
      </c>
    </row>
    <row r="215" spans="1:12">
      <c r="A215" s="9" t="s">
        <v>8</v>
      </c>
      <c r="B215" s="10" t="s">
        <v>9</v>
      </c>
      <c r="C215" s="75">
        <v>373875</v>
      </c>
      <c r="D215" s="75">
        <f t="shared" si="97"/>
        <v>49621.73999601831</v>
      </c>
      <c r="E215" s="337">
        <v>79000</v>
      </c>
      <c r="F215" s="337">
        <v>79000</v>
      </c>
      <c r="G215" s="337">
        <v>5136.37</v>
      </c>
      <c r="H215" s="154">
        <f t="shared" si="98"/>
        <v>10.351047747241726</v>
      </c>
      <c r="I215" s="154">
        <f t="shared" si="106"/>
        <v>6.5017341772151909</v>
      </c>
    </row>
    <row r="216" spans="1:12">
      <c r="A216" s="9" t="s">
        <v>96</v>
      </c>
      <c r="B216" s="10" t="s">
        <v>97</v>
      </c>
      <c r="C216" s="75">
        <v>0</v>
      </c>
      <c r="D216" s="75">
        <f t="shared" si="97"/>
        <v>0</v>
      </c>
      <c r="E216" s="337">
        <v>1364960</v>
      </c>
      <c r="F216" s="337">
        <v>1364960</v>
      </c>
      <c r="G216" s="337">
        <v>326829.90999999997</v>
      </c>
      <c r="H216" s="154">
        <f t="shared" si="98"/>
        <v>0</v>
      </c>
      <c r="I216" s="154">
        <f t="shared" si="106"/>
        <v>23.944284814207009</v>
      </c>
    </row>
    <row r="217" spans="1:12">
      <c r="A217" s="7" t="s">
        <v>102</v>
      </c>
      <c r="B217" s="66" t="s">
        <v>103</v>
      </c>
      <c r="C217" s="73">
        <f t="shared" ref="C217" si="111">C218+C220</f>
        <v>0</v>
      </c>
      <c r="D217" s="73">
        <f t="shared" si="97"/>
        <v>0</v>
      </c>
      <c r="E217" s="335">
        <f t="shared" ref="E217:G217" si="112">E218+E220</f>
        <v>241000</v>
      </c>
      <c r="F217" s="335">
        <f t="shared" si="112"/>
        <v>241000</v>
      </c>
      <c r="G217" s="335">
        <f t="shared" si="112"/>
        <v>240560.09</v>
      </c>
      <c r="H217" s="152">
        <f t="shared" si="98"/>
        <v>0</v>
      </c>
      <c r="I217" s="152">
        <f t="shared" si="106"/>
        <v>99.817464730290453</v>
      </c>
    </row>
    <row r="218" spans="1:12" hidden="1">
      <c r="A218" s="8" t="s">
        <v>104</v>
      </c>
      <c r="B218" s="66" t="s">
        <v>105</v>
      </c>
      <c r="C218" s="73">
        <f t="shared" ref="C218:G218" si="113">C219</f>
        <v>0</v>
      </c>
      <c r="D218" s="73">
        <f t="shared" si="97"/>
        <v>0</v>
      </c>
      <c r="E218" s="335">
        <f t="shared" si="113"/>
        <v>0</v>
      </c>
      <c r="F218" s="335">
        <f t="shared" si="113"/>
        <v>0</v>
      </c>
      <c r="G218" s="335">
        <f t="shared" si="113"/>
        <v>0</v>
      </c>
      <c r="H218" s="152">
        <f t="shared" si="98"/>
        <v>0</v>
      </c>
      <c r="I218" s="152">
        <f t="shared" si="106"/>
        <v>0</v>
      </c>
    </row>
    <row r="219" spans="1:12">
      <c r="A219" s="9" t="s">
        <v>106</v>
      </c>
      <c r="B219" s="10" t="s">
        <v>107</v>
      </c>
      <c r="C219" s="74">
        <v>0</v>
      </c>
      <c r="D219" s="74">
        <f t="shared" si="97"/>
        <v>0</v>
      </c>
      <c r="E219" s="336">
        <v>0</v>
      </c>
      <c r="F219" s="336">
        <v>0</v>
      </c>
      <c r="G219" s="336">
        <v>0</v>
      </c>
      <c r="H219" s="153">
        <f t="shared" si="98"/>
        <v>0</v>
      </c>
      <c r="I219" s="153">
        <f t="shared" si="106"/>
        <v>0</v>
      </c>
    </row>
    <row r="220" spans="1:12" hidden="1">
      <c r="A220" s="8" t="s">
        <v>110</v>
      </c>
      <c r="B220" s="66" t="s">
        <v>111</v>
      </c>
      <c r="C220" s="73">
        <f t="shared" ref="C220:G220" si="114">C221</f>
        <v>0</v>
      </c>
      <c r="D220" s="73">
        <f t="shared" ref="D220:D246" si="115">C220/$A$4</f>
        <v>0</v>
      </c>
      <c r="E220" s="335">
        <f t="shared" si="114"/>
        <v>241000</v>
      </c>
      <c r="F220" s="335">
        <f t="shared" si="114"/>
        <v>241000</v>
      </c>
      <c r="G220" s="335">
        <f t="shared" si="114"/>
        <v>240560.09</v>
      </c>
      <c r="H220" s="152">
        <f t="shared" si="98"/>
        <v>0</v>
      </c>
      <c r="I220" s="152">
        <f t="shared" si="106"/>
        <v>99.817464730290453</v>
      </c>
    </row>
    <row r="221" spans="1:12">
      <c r="A221" s="9">
        <v>4262</v>
      </c>
      <c r="B221" s="10" t="s">
        <v>113</v>
      </c>
      <c r="C221" s="74">
        <v>0</v>
      </c>
      <c r="D221" s="74">
        <f t="shared" si="115"/>
        <v>0</v>
      </c>
      <c r="E221" s="336">
        <v>241000</v>
      </c>
      <c r="F221" s="336">
        <v>241000</v>
      </c>
      <c r="G221" s="336">
        <v>240560.09</v>
      </c>
      <c r="H221" s="153">
        <f t="shared" si="98"/>
        <v>0</v>
      </c>
      <c r="I221" s="153">
        <f t="shared" si="106"/>
        <v>99.817464730290453</v>
      </c>
    </row>
    <row r="222" spans="1:12">
      <c r="A222" s="5" t="s">
        <v>247</v>
      </c>
      <c r="B222" s="64" t="s">
        <v>248</v>
      </c>
      <c r="C222" s="70">
        <f>C223+C235</f>
        <v>0</v>
      </c>
      <c r="D222" s="70">
        <f t="shared" si="115"/>
        <v>0</v>
      </c>
      <c r="E222" s="334">
        <f>E223+E235</f>
        <v>227143</v>
      </c>
      <c r="F222" s="334">
        <f>F223+F235</f>
        <v>227143</v>
      </c>
      <c r="G222" s="334">
        <f>G223+G235</f>
        <v>0</v>
      </c>
      <c r="H222" s="149">
        <f t="shared" si="98"/>
        <v>0</v>
      </c>
      <c r="I222" s="149">
        <f t="shared" si="106"/>
        <v>0</v>
      </c>
    </row>
    <row r="223" spans="1:12">
      <c r="A223" s="6" t="s">
        <v>69</v>
      </c>
      <c r="B223" s="65" t="s">
        <v>70</v>
      </c>
      <c r="C223" s="71">
        <f>C224+C229</f>
        <v>0</v>
      </c>
      <c r="D223" s="71">
        <f t="shared" si="115"/>
        <v>0</v>
      </c>
      <c r="E223" s="332">
        <f>E224+E229</f>
        <v>18800</v>
      </c>
      <c r="F223" s="332">
        <f t="shared" ref="F223:G223" si="116">F224+F229</f>
        <v>18800</v>
      </c>
      <c r="G223" s="332">
        <f t="shared" si="116"/>
        <v>0</v>
      </c>
      <c r="H223" s="150">
        <f t="shared" si="98"/>
        <v>0</v>
      </c>
      <c r="I223" s="150">
        <f t="shared" si="106"/>
        <v>0</v>
      </c>
    </row>
    <row r="224" spans="1:12">
      <c r="A224" s="7" t="s">
        <v>40</v>
      </c>
      <c r="B224" s="66" t="s">
        <v>41</v>
      </c>
      <c r="C224" s="73">
        <f t="shared" ref="C224" si="117">C225+C227</f>
        <v>0</v>
      </c>
      <c r="D224" s="73">
        <f t="shared" si="115"/>
        <v>0</v>
      </c>
      <c r="E224" s="335">
        <f>E225+E227</f>
        <v>10800</v>
      </c>
      <c r="F224" s="335">
        <f>F225+F227</f>
        <v>10800</v>
      </c>
      <c r="G224" s="335">
        <f t="shared" ref="G224" si="118">G225+G227</f>
        <v>0</v>
      </c>
      <c r="H224" s="152">
        <f t="shared" si="98"/>
        <v>0</v>
      </c>
      <c r="I224" s="152">
        <f t="shared" si="106"/>
        <v>0</v>
      </c>
    </row>
    <row r="225" spans="1:9" hidden="1">
      <c r="A225" s="8" t="s">
        <v>42</v>
      </c>
      <c r="B225" s="66" t="s">
        <v>43</v>
      </c>
      <c r="C225" s="73">
        <f t="shared" ref="C225:G225" si="119">C226</f>
        <v>0</v>
      </c>
      <c r="D225" s="73">
        <f t="shared" si="115"/>
        <v>0</v>
      </c>
      <c r="E225" s="335">
        <f>E226</f>
        <v>9300</v>
      </c>
      <c r="F225" s="335">
        <f>F226</f>
        <v>9300</v>
      </c>
      <c r="G225" s="335">
        <f t="shared" si="119"/>
        <v>0</v>
      </c>
      <c r="H225" s="152">
        <f t="shared" si="98"/>
        <v>0</v>
      </c>
      <c r="I225" s="152">
        <f t="shared" si="106"/>
        <v>0</v>
      </c>
    </row>
    <row r="226" spans="1:9">
      <c r="A226" s="9" t="s">
        <v>44</v>
      </c>
      <c r="B226" s="10" t="s">
        <v>45</v>
      </c>
      <c r="C226" s="74">
        <v>0</v>
      </c>
      <c r="D226" s="74">
        <f t="shared" si="115"/>
        <v>0</v>
      </c>
      <c r="E226" s="336">
        <v>9300</v>
      </c>
      <c r="F226" s="336">
        <v>9300</v>
      </c>
      <c r="G226" s="336">
        <v>0</v>
      </c>
      <c r="H226" s="153">
        <f t="shared" si="98"/>
        <v>0</v>
      </c>
      <c r="I226" s="153">
        <f t="shared" si="106"/>
        <v>0</v>
      </c>
    </row>
    <row r="227" spans="1:9" hidden="1">
      <c r="A227" s="8" t="s">
        <v>76</v>
      </c>
      <c r="B227" s="66" t="s">
        <v>77</v>
      </c>
      <c r="C227" s="73">
        <f>C228</f>
        <v>0</v>
      </c>
      <c r="D227" s="73">
        <f t="shared" si="115"/>
        <v>0</v>
      </c>
      <c r="E227" s="335">
        <f>E228</f>
        <v>1500</v>
      </c>
      <c r="F227" s="335">
        <f>F228</f>
        <v>1500</v>
      </c>
      <c r="G227" s="335">
        <f>G228</f>
        <v>0</v>
      </c>
      <c r="H227" s="152">
        <f t="shared" si="98"/>
        <v>0</v>
      </c>
      <c r="I227" s="152">
        <f t="shared" si="106"/>
        <v>0</v>
      </c>
    </row>
    <row r="228" spans="1:9">
      <c r="A228" s="9" t="s">
        <v>78</v>
      </c>
      <c r="B228" s="10" t="s">
        <v>79</v>
      </c>
      <c r="C228" s="74"/>
      <c r="D228" s="74">
        <f t="shared" si="115"/>
        <v>0</v>
      </c>
      <c r="E228" s="336">
        <v>1500</v>
      </c>
      <c r="F228" s="336">
        <v>1500</v>
      </c>
      <c r="G228" s="336">
        <v>0</v>
      </c>
      <c r="H228" s="153">
        <f t="shared" si="98"/>
        <v>0</v>
      </c>
      <c r="I228" s="153">
        <f t="shared" si="106"/>
        <v>0</v>
      </c>
    </row>
    <row r="229" spans="1:9">
      <c r="A229" s="7" t="s">
        <v>4</v>
      </c>
      <c r="B229" s="66" t="s">
        <v>5</v>
      </c>
      <c r="C229" s="73">
        <f t="shared" ref="C229" si="120">C230+C232</f>
        <v>0</v>
      </c>
      <c r="D229" s="73">
        <f t="shared" si="115"/>
        <v>0</v>
      </c>
      <c r="E229" s="335">
        <f>E230+E232</f>
        <v>8000</v>
      </c>
      <c r="F229" s="335">
        <f>F230+F232</f>
        <v>8000</v>
      </c>
      <c r="G229" s="335">
        <f t="shared" ref="G229" si="121">G230+G232</f>
        <v>0</v>
      </c>
      <c r="H229" s="152">
        <f t="shared" si="98"/>
        <v>0</v>
      </c>
      <c r="I229" s="152">
        <f t="shared" si="106"/>
        <v>0</v>
      </c>
    </row>
    <row r="230" spans="1:9" hidden="1">
      <c r="A230" s="8" t="s">
        <v>59</v>
      </c>
      <c r="B230" s="66" t="s">
        <v>60</v>
      </c>
      <c r="C230" s="73">
        <f t="shared" ref="C230:G230" si="122">C231</f>
        <v>0</v>
      </c>
      <c r="D230" s="73">
        <f t="shared" si="115"/>
        <v>0</v>
      </c>
      <c r="E230" s="335">
        <f t="shared" si="122"/>
        <v>0</v>
      </c>
      <c r="F230" s="335">
        <f t="shared" si="122"/>
        <v>0</v>
      </c>
      <c r="G230" s="335">
        <f t="shared" si="122"/>
        <v>0</v>
      </c>
      <c r="H230" s="152">
        <f t="shared" si="98"/>
        <v>0</v>
      </c>
      <c r="I230" s="152">
        <f t="shared" si="106"/>
        <v>0</v>
      </c>
    </row>
    <row r="231" spans="1:9">
      <c r="A231" s="9" t="s">
        <v>63</v>
      </c>
      <c r="B231" s="10" t="s">
        <v>64</v>
      </c>
      <c r="C231" s="74">
        <v>0</v>
      </c>
      <c r="D231" s="74">
        <f t="shared" si="115"/>
        <v>0</v>
      </c>
      <c r="E231" s="336">
        <v>0</v>
      </c>
      <c r="F231" s="336">
        <v>0</v>
      </c>
      <c r="G231" s="336">
        <v>0</v>
      </c>
      <c r="H231" s="153">
        <f t="shared" si="98"/>
        <v>0</v>
      </c>
      <c r="I231" s="153">
        <f t="shared" si="106"/>
        <v>0</v>
      </c>
    </row>
    <row r="232" spans="1:9" hidden="1">
      <c r="A232" s="8" t="s">
        <v>6</v>
      </c>
      <c r="B232" s="66" t="s">
        <v>7</v>
      </c>
      <c r="C232" s="73">
        <f t="shared" ref="C232" si="123">C233+C234</f>
        <v>0</v>
      </c>
      <c r="D232" s="73">
        <f t="shared" si="115"/>
        <v>0</v>
      </c>
      <c r="E232" s="335">
        <f t="shared" ref="E232:G232" si="124">E233+E234</f>
        <v>8000</v>
      </c>
      <c r="F232" s="335">
        <f t="shared" si="124"/>
        <v>8000</v>
      </c>
      <c r="G232" s="335">
        <f t="shared" si="124"/>
        <v>0</v>
      </c>
      <c r="H232" s="152">
        <f t="shared" si="98"/>
        <v>0</v>
      </c>
      <c r="I232" s="152">
        <f t="shared" si="106"/>
        <v>0</v>
      </c>
    </row>
    <row r="233" spans="1:9">
      <c r="A233" s="9" t="s">
        <v>28</v>
      </c>
      <c r="B233" s="10" t="s">
        <v>29</v>
      </c>
      <c r="C233" s="74">
        <v>0</v>
      </c>
      <c r="D233" s="74">
        <f t="shared" si="115"/>
        <v>0</v>
      </c>
      <c r="E233" s="336">
        <v>8000</v>
      </c>
      <c r="F233" s="336">
        <v>8000</v>
      </c>
      <c r="G233" s="336">
        <v>0</v>
      </c>
      <c r="H233" s="153">
        <f t="shared" si="98"/>
        <v>0</v>
      </c>
      <c r="I233" s="153">
        <f t="shared" si="106"/>
        <v>0</v>
      </c>
    </row>
    <row r="234" spans="1:9">
      <c r="A234" s="9" t="s">
        <v>8</v>
      </c>
      <c r="B234" s="10" t="s">
        <v>9</v>
      </c>
      <c r="C234" s="76">
        <v>0</v>
      </c>
      <c r="D234" s="76">
        <f t="shared" si="115"/>
        <v>0</v>
      </c>
      <c r="E234" s="338">
        <v>0</v>
      </c>
      <c r="F234" s="338">
        <v>0</v>
      </c>
      <c r="G234" s="338">
        <v>0</v>
      </c>
      <c r="H234" s="155">
        <f t="shared" si="98"/>
        <v>0</v>
      </c>
      <c r="I234" s="155">
        <f t="shared" si="106"/>
        <v>0</v>
      </c>
    </row>
    <row r="235" spans="1:9">
      <c r="A235" s="6" t="s">
        <v>114</v>
      </c>
      <c r="B235" s="65" t="s">
        <v>115</v>
      </c>
      <c r="C235" s="71">
        <f>C236+C241</f>
        <v>0</v>
      </c>
      <c r="D235" s="71">
        <f t="shared" si="115"/>
        <v>0</v>
      </c>
      <c r="E235" s="332">
        <f>E236+E241</f>
        <v>208343</v>
      </c>
      <c r="F235" s="332">
        <f t="shared" ref="F235:G235" si="125">F236+F241</f>
        <v>208343</v>
      </c>
      <c r="G235" s="332">
        <f t="shared" si="125"/>
        <v>0</v>
      </c>
      <c r="H235" s="150">
        <f t="shared" si="98"/>
        <v>0</v>
      </c>
      <c r="I235" s="150">
        <f t="shared" si="106"/>
        <v>0</v>
      </c>
    </row>
    <row r="236" spans="1:9">
      <c r="A236" s="7" t="s">
        <v>40</v>
      </c>
      <c r="B236" s="66" t="s">
        <v>41</v>
      </c>
      <c r="C236" s="73">
        <f t="shared" ref="C236" si="126">C237+C239</f>
        <v>0</v>
      </c>
      <c r="D236" s="73">
        <f t="shared" si="115"/>
        <v>0</v>
      </c>
      <c r="E236" s="335">
        <f t="shared" ref="E236:G236" si="127">E237+E239</f>
        <v>30950</v>
      </c>
      <c r="F236" s="335">
        <f t="shared" si="127"/>
        <v>30950</v>
      </c>
      <c r="G236" s="335">
        <f t="shared" si="127"/>
        <v>0</v>
      </c>
      <c r="H236" s="152">
        <f t="shared" si="98"/>
        <v>0</v>
      </c>
      <c r="I236" s="152">
        <f t="shared" si="106"/>
        <v>0</v>
      </c>
    </row>
    <row r="237" spans="1:9" hidden="1">
      <c r="A237" s="8" t="s">
        <v>42</v>
      </c>
      <c r="B237" s="66" t="s">
        <v>43</v>
      </c>
      <c r="C237" s="73">
        <f t="shared" ref="C237:G237" si="128">C238</f>
        <v>0</v>
      </c>
      <c r="D237" s="73">
        <f t="shared" si="115"/>
        <v>0</v>
      </c>
      <c r="E237" s="335">
        <f t="shared" si="128"/>
        <v>26550</v>
      </c>
      <c r="F237" s="335">
        <f t="shared" si="128"/>
        <v>26550</v>
      </c>
      <c r="G237" s="335">
        <f t="shared" si="128"/>
        <v>0</v>
      </c>
      <c r="H237" s="152">
        <f t="shared" si="98"/>
        <v>0</v>
      </c>
      <c r="I237" s="152">
        <f t="shared" si="106"/>
        <v>0</v>
      </c>
    </row>
    <row r="238" spans="1:9">
      <c r="A238" s="9" t="s">
        <v>44</v>
      </c>
      <c r="B238" s="10" t="s">
        <v>45</v>
      </c>
      <c r="C238" s="74">
        <v>0</v>
      </c>
      <c r="D238" s="74">
        <f t="shared" si="115"/>
        <v>0</v>
      </c>
      <c r="E238" s="336">
        <v>26550</v>
      </c>
      <c r="F238" s="336">
        <v>26550</v>
      </c>
      <c r="G238" s="336">
        <v>0</v>
      </c>
      <c r="H238" s="153">
        <f t="shared" si="98"/>
        <v>0</v>
      </c>
      <c r="I238" s="153">
        <f t="shared" si="106"/>
        <v>0</v>
      </c>
    </row>
    <row r="239" spans="1:9" hidden="1">
      <c r="A239" s="8" t="s">
        <v>76</v>
      </c>
      <c r="B239" s="66" t="s">
        <v>77</v>
      </c>
      <c r="C239" s="73">
        <f t="shared" ref="C239:G239" si="129">C240</f>
        <v>0</v>
      </c>
      <c r="D239" s="73">
        <f t="shared" si="115"/>
        <v>0</v>
      </c>
      <c r="E239" s="335">
        <f t="shared" si="129"/>
        <v>4400</v>
      </c>
      <c r="F239" s="335">
        <f t="shared" si="129"/>
        <v>4400</v>
      </c>
      <c r="G239" s="335">
        <f t="shared" si="129"/>
        <v>0</v>
      </c>
      <c r="H239" s="152">
        <f t="shared" si="98"/>
        <v>0</v>
      </c>
      <c r="I239" s="152">
        <f t="shared" si="106"/>
        <v>0</v>
      </c>
    </row>
    <row r="240" spans="1:9">
      <c r="A240" s="9" t="s">
        <v>78</v>
      </c>
      <c r="B240" s="10" t="s">
        <v>79</v>
      </c>
      <c r="C240" s="74">
        <v>0</v>
      </c>
      <c r="D240" s="74">
        <f t="shared" si="115"/>
        <v>0</v>
      </c>
      <c r="E240" s="336">
        <v>4400</v>
      </c>
      <c r="F240" s="336">
        <v>4400</v>
      </c>
      <c r="G240" s="336">
        <v>0</v>
      </c>
      <c r="H240" s="153">
        <f t="shared" si="98"/>
        <v>0</v>
      </c>
      <c r="I240" s="153">
        <f t="shared" si="106"/>
        <v>0</v>
      </c>
    </row>
    <row r="241" spans="1:9">
      <c r="A241" s="7" t="s">
        <v>4</v>
      </c>
      <c r="B241" s="66" t="s">
        <v>5</v>
      </c>
      <c r="C241" s="73">
        <f t="shared" ref="C241" si="130">C242+C244</f>
        <v>0</v>
      </c>
      <c r="D241" s="73">
        <f t="shared" si="115"/>
        <v>0</v>
      </c>
      <c r="E241" s="335">
        <f>E242+E244</f>
        <v>177393</v>
      </c>
      <c r="F241" s="335">
        <f>F242+F244</f>
        <v>177393</v>
      </c>
      <c r="G241" s="335">
        <f t="shared" ref="G241" si="131">G242+G244</f>
        <v>0</v>
      </c>
      <c r="H241" s="152">
        <f t="shared" si="98"/>
        <v>0</v>
      </c>
      <c r="I241" s="152">
        <f t="shared" si="106"/>
        <v>0</v>
      </c>
    </row>
    <row r="242" spans="1:9" hidden="1">
      <c r="A242" s="8" t="s">
        <v>59</v>
      </c>
      <c r="B242" s="66" t="s">
        <v>60</v>
      </c>
      <c r="C242" s="73">
        <f t="shared" ref="C242:G242" si="132">C243</f>
        <v>0</v>
      </c>
      <c r="D242" s="73">
        <f t="shared" si="115"/>
        <v>0</v>
      </c>
      <c r="E242" s="335">
        <f t="shared" si="132"/>
        <v>66300</v>
      </c>
      <c r="F242" s="335">
        <f t="shared" si="132"/>
        <v>66300</v>
      </c>
      <c r="G242" s="335">
        <f t="shared" si="132"/>
        <v>0</v>
      </c>
      <c r="H242" s="152">
        <f t="shared" si="98"/>
        <v>0</v>
      </c>
      <c r="I242" s="152">
        <f t="shared" si="106"/>
        <v>0</v>
      </c>
    </row>
    <row r="243" spans="1:9">
      <c r="A243" s="9" t="s">
        <v>63</v>
      </c>
      <c r="B243" s="10" t="s">
        <v>64</v>
      </c>
      <c r="C243" s="74">
        <v>0</v>
      </c>
      <c r="D243" s="74">
        <f t="shared" si="115"/>
        <v>0</v>
      </c>
      <c r="E243" s="336">
        <v>66300</v>
      </c>
      <c r="F243" s="336">
        <v>66300</v>
      </c>
      <c r="G243" s="336">
        <v>0</v>
      </c>
      <c r="H243" s="153">
        <f t="shared" si="98"/>
        <v>0</v>
      </c>
      <c r="I243" s="153">
        <f t="shared" si="106"/>
        <v>0</v>
      </c>
    </row>
    <row r="244" spans="1:9" ht="21" hidden="1" customHeight="1">
      <c r="A244" s="8" t="s">
        <v>6</v>
      </c>
      <c r="B244" s="66" t="s">
        <v>7</v>
      </c>
      <c r="C244" s="73">
        <f t="shared" ref="C244" si="133">C245+C246</f>
        <v>0</v>
      </c>
      <c r="D244" s="73">
        <f t="shared" si="115"/>
        <v>0</v>
      </c>
      <c r="E244" s="335">
        <f t="shared" ref="E244:G244" si="134">E245+E246</f>
        <v>111093</v>
      </c>
      <c r="F244" s="335">
        <f t="shared" si="134"/>
        <v>111093</v>
      </c>
      <c r="G244" s="335">
        <f t="shared" si="134"/>
        <v>0</v>
      </c>
      <c r="H244" s="152">
        <f t="shared" si="98"/>
        <v>0</v>
      </c>
      <c r="I244" s="152">
        <f t="shared" si="106"/>
        <v>0</v>
      </c>
    </row>
    <row r="245" spans="1:9">
      <c r="A245" s="9" t="s">
        <v>28</v>
      </c>
      <c r="B245" s="10" t="s">
        <v>29</v>
      </c>
      <c r="C245" s="76">
        <v>0</v>
      </c>
      <c r="D245" s="76">
        <f t="shared" si="115"/>
        <v>0</v>
      </c>
      <c r="E245" s="338">
        <v>26600</v>
      </c>
      <c r="F245" s="338">
        <v>26600</v>
      </c>
      <c r="G245" s="338">
        <v>0</v>
      </c>
      <c r="H245" s="155">
        <f t="shared" si="98"/>
        <v>0</v>
      </c>
      <c r="I245" s="155">
        <f t="shared" si="106"/>
        <v>0</v>
      </c>
    </row>
    <row r="246" spans="1:9">
      <c r="A246" s="9" t="s">
        <v>8</v>
      </c>
      <c r="B246" s="10" t="s">
        <v>9</v>
      </c>
      <c r="C246" s="74">
        <v>0</v>
      </c>
      <c r="D246" s="74">
        <f t="shared" si="115"/>
        <v>0</v>
      </c>
      <c r="E246" s="336">
        <v>84493</v>
      </c>
      <c r="F246" s="336">
        <v>84493</v>
      </c>
      <c r="G246" s="336">
        <v>0</v>
      </c>
      <c r="H246" s="153">
        <f t="shared" si="98"/>
        <v>0</v>
      </c>
      <c r="I246" s="153">
        <f t="shared" si="106"/>
        <v>0</v>
      </c>
    </row>
    <row r="247" spans="1:9">
      <c r="A247" s="213" t="s">
        <v>351</v>
      </c>
      <c r="B247" s="214" t="s">
        <v>352</v>
      </c>
      <c r="C247" s="215">
        <f>C248+C255+C260+C265+C270+C275+C280+C285+C290+C295+C300+C305+C314+C323+C332+C337+C342+C347+C352+C357+C362+C370</f>
        <v>22583533155.580002</v>
      </c>
      <c r="D247" s="215">
        <f>D248+D255+D260+D265+D270+D275+D280+D285+D290+D295+D300+D305+D314+D323+D332+D337+D342+D347+D352+D357+D362+D370</f>
        <v>2997349944.3333988</v>
      </c>
      <c r="E247" s="333">
        <f>E248+E255+E260+E265+E270+E275+E280+E285+E290+E295+E300+E305+E314+E323+E332+E337+E342+E347+E352+E357+E362+E370</f>
        <v>6969833203</v>
      </c>
      <c r="F247" s="333">
        <f>F248+F255+F260+F265+F270+F275+F280+F285+F290+F295+F300+F305+F314+F323+F332+F337+F342+F347+F352+F357+F362+F370</f>
        <v>6969833203</v>
      </c>
      <c r="G247" s="333">
        <f>G248+G255+G260+G265+G270+G275+G280+G285+G290+G295+G300+G305+G314+G323+G332+G337+G342+G347+G352+G357+G362+G370</f>
        <v>3395269971.3000007</v>
      </c>
      <c r="H247" s="217">
        <f t="shared" si="98"/>
        <v>113.27572803832547</v>
      </c>
      <c r="I247" s="216">
        <f t="shared" si="106"/>
        <v>48.71379088151761</v>
      </c>
    </row>
    <row r="248" spans="1:9">
      <c r="A248" s="5" t="s">
        <v>158</v>
      </c>
      <c r="B248" s="64" t="s">
        <v>159</v>
      </c>
      <c r="C248" s="70">
        <f t="shared" ref="C248:G250" si="135">C249</f>
        <v>9182883.3599999994</v>
      </c>
      <c r="D248" s="70">
        <f t="shared" ref="D248:D279" si="136">C248/$A$4</f>
        <v>1218778.0688831373</v>
      </c>
      <c r="E248" s="334">
        <f t="shared" si="135"/>
        <v>2316000</v>
      </c>
      <c r="F248" s="334">
        <f t="shared" si="135"/>
        <v>2316000</v>
      </c>
      <c r="G248" s="334">
        <f t="shared" si="135"/>
        <v>1233598.6199999999</v>
      </c>
      <c r="H248" s="149">
        <f t="shared" si="98"/>
        <v>101.21601721390046</v>
      </c>
      <c r="I248" s="149">
        <f t="shared" si="106"/>
        <v>53.264189119170979</v>
      </c>
    </row>
    <row r="249" spans="1:9">
      <c r="A249" s="6" t="s">
        <v>0</v>
      </c>
      <c r="B249" s="65" t="s">
        <v>1</v>
      </c>
      <c r="C249" s="71">
        <f>C250</f>
        <v>9182883.3599999994</v>
      </c>
      <c r="D249" s="71">
        <f t="shared" si="136"/>
        <v>1218778.0688831373</v>
      </c>
      <c r="E249" s="332">
        <f>E250</f>
        <v>2316000</v>
      </c>
      <c r="F249" s="332">
        <f t="shared" si="135"/>
        <v>2316000</v>
      </c>
      <c r="G249" s="332">
        <f t="shared" si="135"/>
        <v>1233598.6199999999</v>
      </c>
      <c r="H249" s="150">
        <f t="shared" si="98"/>
        <v>101.21601721390046</v>
      </c>
      <c r="I249" s="150">
        <f t="shared" si="106"/>
        <v>53.264189119170979</v>
      </c>
    </row>
    <row r="250" spans="1:9">
      <c r="A250" s="7" t="s">
        <v>14</v>
      </c>
      <c r="B250" s="66" t="s">
        <v>15</v>
      </c>
      <c r="C250" s="73">
        <f t="shared" si="135"/>
        <v>9182883.3599999994</v>
      </c>
      <c r="D250" s="73">
        <f t="shared" si="136"/>
        <v>1218778.0688831373</v>
      </c>
      <c r="E250" s="335">
        <f t="shared" si="135"/>
        <v>2316000</v>
      </c>
      <c r="F250" s="335">
        <f t="shared" si="135"/>
        <v>2316000</v>
      </c>
      <c r="G250" s="335">
        <f t="shared" si="135"/>
        <v>1233598.6199999999</v>
      </c>
      <c r="H250" s="152">
        <f t="shared" ref="H250:H303" si="137">IFERROR(G250/D250,0)*100</f>
        <v>101.21601721390046</v>
      </c>
      <c r="I250" s="152">
        <f t="shared" si="106"/>
        <v>53.264189119170979</v>
      </c>
    </row>
    <row r="251" spans="1:9" hidden="1">
      <c r="A251" s="8" t="s">
        <v>16</v>
      </c>
      <c r="B251" s="66" t="s">
        <v>17</v>
      </c>
      <c r="C251" s="73">
        <f t="shared" ref="C251" si="138">SUM(C252:C254)</f>
        <v>9182883.3599999994</v>
      </c>
      <c r="D251" s="73">
        <f t="shared" si="136"/>
        <v>1218778.0688831373</v>
      </c>
      <c r="E251" s="335">
        <f t="shared" ref="E251:G251" si="139">SUM(E252:E254)</f>
        <v>2316000</v>
      </c>
      <c r="F251" s="335">
        <f t="shared" si="139"/>
        <v>2316000</v>
      </c>
      <c r="G251" s="335">
        <f t="shared" si="139"/>
        <v>1233598.6199999999</v>
      </c>
      <c r="H251" s="152">
        <f t="shared" si="137"/>
        <v>101.21601721390046</v>
      </c>
      <c r="I251" s="152">
        <f t="shared" si="106"/>
        <v>53.264189119170979</v>
      </c>
    </row>
    <row r="252" spans="1:9">
      <c r="A252" s="9" t="s">
        <v>18</v>
      </c>
      <c r="B252" s="10" t="s">
        <v>19</v>
      </c>
      <c r="C252" s="74">
        <v>9084816.8699999992</v>
      </c>
      <c r="D252" s="74">
        <f t="shared" si="136"/>
        <v>1205762.4089189726</v>
      </c>
      <c r="E252" s="336">
        <v>2250000</v>
      </c>
      <c r="F252" s="336">
        <v>2250000</v>
      </c>
      <c r="G252" s="336">
        <v>1221807.1299999999</v>
      </c>
      <c r="H252" s="153">
        <f t="shared" si="137"/>
        <v>101.33067020188598</v>
      </c>
      <c r="I252" s="153">
        <f t="shared" si="106"/>
        <v>54.302539111111102</v>
      </c>
    </row>
    <row r="253" spans="1:9">
      <c r="A253" s="9" t="s">
        <v>48</v>
      </c>
      <c r="B253" s="10" t="s">
        <v>49</v>
      </c>
      <c r="C253" s="74">
        <v>98066.49</v>
      </c>
      <c r="D253" s="74">
        <f t="shared" si="136"/>
        <v>13015.659964164841</v>
      </c>
      <c r="E253" s="336">
        <v>65000</v>
      </c>
      <c r="F253" s="336">
        <v>65000</v>
      </c>
      <c r="G253" s="336">
        <v>11791.49</v>
      </c>
      <c r="H253" s="153">
        <f t="shared" si="137"/>
        <v>90.594637786057191</v>
      </c>
      <c r="I253" s="153">
        <f t="shared" si="106"/>
        <v>18.140753846153846</v>
      </c>
    </row>
    <row r="254" spans="1:9">
      <c r="A254" s="9" t="s">
        <v>160</v>
      </c>
      <c r="B254" s="10" t="s">
        <v>161</v>
      </c>
      <c r="C254" s="74">
        <v>0</v>
      </c>
      <c r="D254" s="74">
        <f t="shared" si="136"/>
        <v>0</v>
      </c>
      <c r="E254" s="336">
        <v>1000</v>
      </c>
      <c r="F254" s="336">
        <v>1000</v>
      </c>
      <c r="G254" s="336">
        <v>0</v>
      </c>
      <c r="H254" s="153">
        <f t="shared" si="137"/>
        <v>0</v>
      </c>
      <c r="I254" s="153">
        <f t="shared" si="106"/>
        <v>0</v>
      </c>
    </row>
    <row r="255" spans="1:9" ht="33.75">
      <c r="A255" s="5" t="s">
        <v>162</v>
      </c>
      <c r="B255" s="64" t="s">
        <v>163</v>
      </c>
      <c r="C255" s="70">
        <f t="shared" ref="C255:G258" si="140">C256</f>
        <v>6438041.0199999996</v>
      </c>
      <c r="D255" s="70">
        <f t="shared" si="136"/>
        <v>854474.88486296358</v>
      </c>
      <c r="E255" s="334">
        <f t="shared" si="140"/>
        <v>2600000</v>
      </c>
      <c r="F255" s="334">
        <f t="shared" si="140"/>
        <v>2600000</v>
      </c>
      <c r="G255" s="334">
        <f t="shared" si="140"/>
        <v>1214232.08</v>
      </c>
      <c r="H255" s="149">
        <f t="shared" si="137"/>
        <v>142.10272314729679</v>
      </c>
      <c r="I255" s="149">
        <f t="shared" si="106"/>
        <v>46.701233846153848</v>
      </c>
    </row>
    <row r="256" spans="1:9">
      <c r="A256" s="6" t="s">
        <v>0</v>
      </c>
      <c r="B256" s="65" t="s">
        <v>1</v>
      </c>
      <c r="C256" s="71">
        <f>C257</f>
        <v>6438041.0199999996</v>
      </c>
      <c r="D256" s="71">
        <f t="shared" si="136"/>
        <v>854474.88486296358</v>
      </c>
      <c r="E256" s="332">
        <f>E257</f>
        <v>2600000</v>
      </c>
      <c r="F256" s="332">
        <f t="shared" si="140"/>
        <v>2600000</v>
      </c>
      <c r="G256" s="332">
        <f t="shared" si="140"/>
        <v>1214232.08</v>
      </c>
      <c r="H256" s="150">
        <f t="shared" si="137"/>
        <v>142.10272314729679</v>
      </c>
      <c r="I256" s="150">
        <f t="shared" si="106"/>
        <v>46.701233846153848</v>
      </c>
    </row>
    <row r="257" spans="1:12" ht="22.5">
      <c r="A257" s="7" t="s">
        <v>20</v>
      </c>
      <c r="B257" s="66" t="s">
        <v>21</v>
      </c>
      <c r="C257" s="73">
        <f t="shared" si="140"/>
        <v>6438041.0199999996</v>
      </c>
      <c r="D257" s="73">
        <f t="shared" si="136"/>
        <v>854474.88486296358</v>
      </c>
      <c r="E257" s="335">
        <f t="shared" si="140"/>
        <v>2600000</v>
      </c>
      <c r="F257" s="335">
        <f t="shared" si="140"/>
        <v>2600000</v>
      </c>
      <c r="G257" s="335">
        <f t="shared" si="140"/>
        <v>1214232.08</v>
      </c>
      <c r="H257" s="152">
        <f t="shared" si="137"/>
        <v>142.10272314729679</v>
      </c>
      <c r="I257" s="152">
        <f t="shared" si="106"/>
        <v>46.701233846153848</v>
      </c>
    </row>
    <row r="258" spans="1:12" hidden="1">
      <c r="A258" s="8" t="s">
        <v>164</v>
      </c>
      <c r="B258" s="66" t="s">
        <v>165</v>
      </c>
      <c r="C258" s="73">
        <f t="shared" si="140"/>
        <v>6438041.0199999996</v>
      </c>
      <c r="D258" s="73">
        <f t="shared" si="136"/>
        <v>854474.88486296358</v>
      </c>
      <c r="E258" s="335">
        <f t="shared" si="140"/>
        <v>2600000</v>
      </c>
      <c r="F258" s="335">
        <f t="shared" si="140"/>
        <v>2600000</v>
      </c>
      <c r="G258" s="335">
        <f t="shared" si="140"/>
        <v>1214232.08</v>
      </c>
      <c r="H258" s="152">
        <f t="shared" si="137"/>
        <v>142.10272314729679</v>
      </c>
      <c r="I258" s="152">
        <f t="shared" si="106"/>
        <v>46.701233846153848</v>
      </c>
    </row>
    <row r="259" spans="1:12" ht="22.5">
      <c r="A259" s="9" t="s">
        <v>166</v>
      </c>
      <c r="B259" s="10" t="s">
        <v>167</v>
      </c>
      <c r="C259" s="74">
        <v>6438041.0199999996</v>
      </c>
      <c r="D259" s="74">
        <f t="shared" si="136"/>
        <v>854474.88486296358</v>
      </c>
      <c r="E259" s="336">
        <v>2600000</v>
      </c>
      <c r="F259" s="336">
        <v>2600000</v>
      </c>
      <c r="G259" s="336">
        <v>1214232.08</v>
      </c>
      <c r="H259" s="153">
        <f t="shared" si="137"/>
        <v>142.10272314729679</v>
      </c>
      <c r="I259" s="153">
        <f t="shared" si="106"/>
        <v>46.701233846153848</v>
      </c>
    </row>
    <row r="260" spans="1:12">
      <c r="A260" s="5" t="s">
        <v>188</v>
      </c>
      <c r="B260" s="64" t="s">
        <v>189</v>
      </c>
      <c r="C260" s="70">
        <f t="shared" ref="C260:G263" si="141">C261</f>
        <v>202324828.87</v>
      </c>
      <c r="D260" s="70">
        <f t="shared" si="136"/>
        <v>26853119.499635011</v>
      </c>
      <c r="E260" s="334">
        <f t="shared" si="141"/>
        <v>59000000</v>
      </c>
      <c r="F260" s="334">
        <f t="shared" si="141"/>
        <v>59000000</v>
      </c>
      <c r="G260" s="334">
        <f t="shared" si="141"/>
        <v>28479996.550000001</v>
      </c>
      <c r="H260" s="149">
        <f t="shared" si="137"/>
        <v>106.05842852033301</v>
      </c>
      <c r="I260" s="149">
        <f t="shared" si="106"/>
        <v>48.271180593220343</v>
      </c>
      <c r="L260" s="3"/>
    </row>
    <row r="261" spans="1:12">
      <c r="A261" s="6" t="s">
        <v>0</v>
      </c>
      <c r="B261" s="65" t="s">
        <v>1</v>
      </c>
      <c r="C261" s="71">
        <f>C262</f>
        <v>202324828.87</v>
      </c>
      <c r="D261" s="71">
        <f t="shared" si="136"/>
        <v>26853119.499635011</v>
      </c>
      <c r="E261" s="332">
        <f>E262</f>
        <v>59000000</v>
      </c>
      <c r="F261" s="332">
        <f t="shared" si="141"/>
        <v>59000000</v>
      </c>
      <c r="G261" s="332">
        <f t="shared" si="141"/>
        <v>28479996.550000001</v>
      </c>
      <c r="H261" s="150">
        <f t="shared" si="137"/>
        <v>106.05842852033301</v>
      </c>
      <c r="I261" s="150">
        <f t="shared" si="106"/>
        <v>48.271180593220343</v>
      </c>
    </row>
    <row r="262" spans="1:12" ht="22.5">
      <c r="A262" s="7" t="s">
        <v>20</v>
      </c>
      <c r="B262" s="66" t="s">
        <v>21</v>
      </c>
      <c r="C262" s="73">
        <f t="shared" si="141"/>
        <v>202324828.87</v>
      </c>
      <c r="D262" s="73">
        <f t="shared" si="136"/>
        <v>26853119.499635011</v>
      </c>
      <c r="E262" s="335">
        <f t="shared" si="141"/>
        <v>59000000</v>
      </c>
      <c r="F262" s="335">
        <f t="shared" si="141"/>
        <v>59000000</v>
      </c>
      <c r="G262" s="335">
        <f t="shared" si="141"/>
        <v>28479996.550000001</v>
      </c>
      <c r="H262" s="152">
        <f t="shared" si="137"/>
        <v>106.05842852033301</v>
      </c>
      <c r="I262" s="152">
        <f t="shared" si="106"/>
        <v>48.271180593220343</v>
      </c>
    </row>
    <row r="263" spans="1:12" hidden="1">
      <c r="A263" s="8" t="s">
        <v>22</v>
      </c>
      <c r="B263" s="66" t="s">
        <v>23</v>
      </c>
      <c r="C263" s="73">
        <f t="shared" si="141"/>
        <v>202324828.87</v>
      </c>
      <c r="D263" s="73">
        <f t="shared" si="136"/>
        <v>26853119.499635011</v>
      </c>
      <c r="E263" s="335">
        <f t="shared" si="141"/>
        <v>59000000</v>
      </c>
      <c r="F263" s="335">
        <f t="shared" si="141"/>
        <v>59000000</v>
      </c>
      <c r="G263" s="335">
        <f t="shared" si="141"/>
        <v>28479996.550000001</v>
      </c>
      <c r="H263" s="152">
        <f t="shared" si="137"/>
        <v>106.05842852033301</v>
      </c>
      <c r="I263" s="152">
        <f t="shared" si="106"/>
        <v>48.271180593220343</v>
      </c>
    </row>
    <row r="264" spans="1:12">
      <c r="A264" s="9" t="s">
        <v>24</v>
      </c>
      <c r="B264" s="10" t="s">
        <v>25</v>
      </c>
      <c r="C264" s="74">
        <v>202324828.87</v>
      </c>
      <c r="D264" s="74">
        <f t="shared" si="136"/>
        <v>26853119.499635011</v>
      </c>
      <c r="E264" s="336">
        <v>59000000</v>
      </c>
      <c r="F264" s="336">
        <v>59000000</v>
      </c>
      <c r="G264" s="336">
        <v>28479996.550000001</v>
      </c>
      <c r="H264" s="153">
        <f t="shared" si="137"/>
        <v>106.05842852033301</v>
      </c>
      <c r="I264" s="153">
        <f t="shared" si="106"/>
        <v>48.271180593220343</v>
      </c>
    </row>
    <row r="265" spans="1:12">
      <c r="A265" s="5" t="s">
        <v>190</v>
      </c>
      <c r="B265" s="64" t="s">
        <v>191</v>
      </c>
      <c r="C265" s="70">
        <f t="shared" ref="C265:G268" si="142">C266</f>
        <v>27410288</v>
      </c>
      <c r="D265" s="70">
        <f t="shared" si="136"/>
        <v>3637970.4028137233</v>
      </c>
      <c r="E265" s="334">
        <f t="shared" si="142"/>
        <v>7500000</v>
      </c>
      <c r="F265" s="334">
        <f t="shared" si="142"/>
        <v>7500000</v>
      </c>
      <c r="G265" s="334">
        <f t="shared" si="142"/>
        <v>3718408.55</v>
      </c>
      <c r="H265" s="149">
        <f t="shared" si="137"/>
        <v>102.21107206161059</v>
      </c>
      <c r="I265" s="149">
        <f t="shared" si="106"/>
        <v>49.578780666666667</v>
      </c>
    </row>
    <row r="266" spans="1:12">
      <c r="A266" s="6" t="s">
        <v>0</v>
      </c>
      <c r="B266" s="65" t="s">
        <v>1</v>
      </c>
      <c r="C266" s="71">
        <f>C267</f>
        <v>27410288</v>
      </c>
      <c r="D266" s="71">
        <f t="shared" si="136"/>
        <v>3637970.4028137233</v>
      </c>
      <c r="E266" s="332">
        <f>E267</f>
        <v>7500000</v>
      </c>
      <c r="F266" s="332">
        <f t="shared" si="142"/>
        <v>7500000</v>
      </c>
      <c r="G266" s="332">
        <f t="shared" si="142"/>
        <v>3718408.55</v>
      </c>
      <c r="H266" s="150">
        <f t="shared" si="137"/>
        <v>102.21107206161059</v>
      </c>
      <c r="I266" s="150">
        <f t="shared" si="106"/>
        <v>49.578780666666667</v>
      </c>
    </row>
    <row r="267" spans="1:12" ht="22.5">
      <c r="A267" s="7" t="s">
        <v>20</v>
      </c>
      <c r="B267" s="66" t="s">
        <v>21</v>
      </c>
      <c r="C267" s="73">
        <f t="shared" si="142"/>
        <v>27410288</v>
      </c>
      <c r="D267" s="73">
        <f t="shared" si="136"/>
        <v>3637970.4028137233</v>
      </c>
      <c r="E267" s="335">
        <f t="shared" si="142"/>
        <v>7500000</v>
      </c>
      <c r="F267" s="335">
        <f t="shared" si="142"/>
        <v>7500000</v>
      </c>
      <c r="G267" s="335">
        <f t="shared" si="142"/>
        <v>3718408.55</v>
      </c>
      <c r="H267" s="152">
        <f t="shared" si="137"/>
        <v>102.21107206161059</v>
      </c>
      <c r="I267" s="152">
        <f t="shared" si="106"/>
        <v>49.578780666666667</v>
      </c>
    </row>
    <row r="268" spans="1:12" hidden="1">
      <c r="A268" s="8" t="s">
        <v>22</v>
      </c>
      <c r="B268" s="66" t="s">
        <v>23</v>
      </c>
      <c r="C268" s="73">
        <f t="shared" si="142"/>
        <v>27410288</v>
      </c>
      <c r="D268" s="73">
        <f t="shared" si="136"/>
        <v>3637970.4028137233</v>
      </c>
      <c r="E268" s="335">
        <f t="shared" si="142"/>
        <v>7500000</v>
      </c>
      <c r="F268" s="335">
        <f t="shared" si="142"/>
        <v>7500000</v>
      </c>
      <c r="G268" s="335">
        <f t="shared" si="142"/>
        <v>3718408.55</v>
      </c>
      <c r="H268" s="152">
        <f t="shared" si="137"/>
        <v>102.21107206161059</v>
      </c>
      <c r="I268" s="152">
        <f t="shared" si="106"/>
        <v>49.578780666666667</v>
      </c>
    </row>
    <row r="269" spans="1:12">
      <c r="A269" s="9" t="s">
        <v>24</v>
      </c>
      <c r="B269" s="10" t="s">
        <v>25</v>
      </c>
      <c r="C269" s="74">
        <v>27410288</v>
      </c>
      <c r="D269" s="74">
        <f t="shared" si="136"/>
        <v>3637970.4028137233</v>
      </c>
      <c r="E269" s="336">
        <v>7500000</v>
      </c>
      <c r="F269" s="336">
        <v>7500000</v>
      </c>
      <c r="G269" s="336">
        <v>3718408.55</v>
      </c>
      <c r="H269" s="153">
        <f t="shared" si="137"/>
        <v>102.21107206161059</v>
      </c>
      <c r="I269" s="153">
        <f t="shared" si="106"/>
        <v>49.578780666666667</v>
      </c>
    </row>
    <row r="270" spans="1:12">
      <c r="A270" s="5" t="s">
        <v>192</v>
      </c>
      <c r="B270" s="64" t="s">
        <v>193</v>
      </c>
      <c r="C270" s="70">
        <f t="shared" ref="C270:G273" si="143">C271</f>
        <v>90690144.680000007</v>
      </c>
      <c r="D270" s="70">
        <f t="shared" si="136"/>
        <v>12036650.697458358</v>
      </c>
      <c r="E270" s="334">
        <f t="shared" si="143"/>
        <v>25000000</v>
      </c>
      <c r="F270" s="334">
        <f t="shared" si="143"/>
        <v>25000000</v>
      </c>
      <c r="G270" s="334">
        <f t="shared" si="143"/>
        <v>12236107.24</v>
      </c>
      <c r="H270" s="149">
        <f t="shared" si="137"/>
        <v>101.65707676956812</v>
      </c>
      <c r="I270" s="149">
        <f t="shared" si="106"/>
        <v>48.944428960000003</v>
      </c>
    </row>
    <row r="271" spans="1:12">
      <c r="A271" s="6" t="s">
        <v>0</v>
      </c>
      <c r="B271" s="65" t="s">
        <v>1</v>
      </c>
      <c r="C271" s="71">
        <f>C272</f>
        <v>90690144.680000007</v>
      </c>
      <c r="D271" s="71">
        <f t="shared" si="136"/>
        <v>12036650.697458358</v>
      </c>
      <c r="E271" s="332">
        <f>E272</f>
        <v>25000000</v>
      </c>
      <c r="F271" s="332">
        <f t="shared" si="143"/>
        <v>25000000</v>
      </c>
      <c r="G271" s="332">
        <f t="shared" si="143"/>
        <v>12236107.24</v>
      </c>
      <c r="H271" s="150">
        <f t="shared" si="137"/>
        <v>101.65707676956812</v>
      </c>
      <c r="I271" s="150">
        <f t="shared" si="106"/>
        <v>48.944428960000003</v>
      </c>
    </row>
    <row r="272" spans="1:12" ht="22.5">
      <c r="A272" s="7" t="s">
        <v>20</v>
      </c>
      <c r="B272" s="66" t="s">
        <v>21</v>
      </c>
      <c r="C272" s="73">
        <f t="shared" si="143"/>
        <v>90690144.680000007</v>
      </c>
      <c r="D272" s="73">
        <f t="shared" si="136"/>
        <v>12036650.697458358</v>
      </c>
      <c r="E272" s="335">
        <f t="shared" si="143"/>
        <v>25000000</v>
      </c>
      <c r="F272" s="335">
        <f t="shared" si="143"/>
        <v>25000000</v>
      </c>
      <c r="G272" s="335">
        <f t="shared" si="143"/>
        <v>12236107.24</v>
      </c>
      <c r="H272" s="152">
        <f t="shared" si="137"/>
        <v>101.65707676956812</v>
      </c>
      <c r="I272" s="152">
        <f t="shared" si="106"/>
        <v>48.944428960000003</v>
      </c>
    </row>
    <row r="273" spans="1:9" hidden="1">
      <c r="A273" s="8" t="s">
        <v>22</v>
      </c>
      <c r="B273" s="66" t="s">
        <v>23</v>
      </c>
      <c r="C273" s="73">
        <f t="shared" si="143"/>
        <v>90690144.680000007</v>
      </c>
      <c r="D273" s="73">
        <f t="shared" si="136"/>
        <v>12036650.697458358</v>
      </c>
      <c r="E273" s="335">
        <f t="shared" si="143"/>
        <v>25000000</v>
      </c>
      <c r="F273" s="335">
        <f t="shared" si="143"/>
        <v>25000000</v>
      </c>
      <c r="G273" s="335">
        <f t="shared" si="143"/>
        <v>12236107.24</v>
      </c>
      <c r="H273" s="152">
        <f t="shared" si="137"/>
        <v>101.65707676956812</v>
      </c>
      <c r="I273" s="152">
        <f t="shared" ref="I273:I336" si="144">IFERROR(G273/E273,0)*100</f>
        <v>48.944428960000003</v>
      </c>
    </row>
    <row r="274" spans="1:9">
      <c r="A274" s="9" t="s">
        <v>24</v>
      </c>
      <c r="B274" s="10" t="s">
        <v>25</v>
      </c>
      <c r="C274" s="74">
        <v>90690144.680000007</v>
      </c>
      <c r="D274" s="74">
        <f t="shared" si="136"/>
        <v>12036650.697458358</v>
      </c>
      <c r="E274" s="336">
        <v>25000000</v>
      </c>
      <c r="F274" s="336">
        <v>25000000</v>
      </c>
      <c r="G274" s="336">
        <v>12236107.24</v>
      </c>
      <c r="H274" s="153">
        <f t="shared" si="137"/>
        <v>101.65707676956812</v>
      </c>
      <c r="I274" s="153">
        <f t="shared" si="144"/>
        <v>48.944428960000003</v>
      </c>
    </row>
    <row r="275" spans="1:9" ht="22.5">
      <c r="A275" s="5" t="s">
        <v>194</v>
      </c>
      <c r="B275" s="64" t="s">
        <v>195</v>
      </c>
      <c r="C275" s="70">
        <f t="shared" ref="C275:G278" si="145">C276</f>
        <v>10293525.039999999</v>
      </c>
      <c r="D275" s="70">
        <f t="shared" si="136"/>
        <v>1366185.5517950759</v>
      </c>
      <c r="E275" s="334">
        <f t="shared" si="145"/>
        <v>2700000</v>
      </c>
      <c r="F275" s="334">
        <f t="shared" si="145"/>
        <v>2700000</v>
      </c>
      <c r="G275" s="334">
        <f t="shared" si="145"/>
        <v>1362400.09</v>
      </c>
      <c r="H275" s="149">
        <f t="shared" si="137"/>
        <v>99.722917447772602</v>
      </c>
      <c r="I275" s="149">
        <f t="shared" si="144"/>
        <v>50.459262592592594</v>
      </c>
    </row>
    <row r="276" spans="1:9">
      <c r="A276" s="6" t="s">
        <v>0</v>
      </c>
      <c r="B276" s="65" t="s">
        <v>1</v>
      </c>
      <c r="C276" s="71">
        <f>C277</f>
        <v>10293525.039999999</v>
      </c>
      <c r="D276" s="71">
        <f t="shared" si="136"/>
        <v>1366185.5517950759</v>
      </c>
      <c r="E276" s="332">
        <f>E277</f>
        <v>2700000</v>
      </c>
      <c r="F276" s="332">
        <f t="shared" si="145"/>
        <v>2700000</v>
      </c>
      <c r="G276" s="332">
        <f t="shared" si="145"/>
        <v>1362400.09</v>
      </c>
      <c r="H276" s="150">
        <f t="shared" si="137"/>
        <v>99.722917447772602</v>
      </c>
      <c r="I276" s="150">
        <f t="shared" si="144"/>
        <v>50.459262592592594</v>
      </c>
    </row>
    <row r="277" spans="1:9" ht="22.5">
      <c r="A277" s="7" t="s">
        <v>20</v>
      </c>
      <c r="B277" s="66" t="s">
        <v>21</v>
      </c>
      <c r="C277" s="73">
        <f t="shared" si="145"/>
        <v>10293525.039999999</v>
      </c>
      <c r="D277" s="73">
        <f t="shared" si="136"/>
        <v>1366185.5517950759</v>
      </c>
      <c r="E277" s="335">
        <f t="shared" si="145"/>
        <v>2700000</v>
      </c>
      <c r="F277" s="335">
        <f t="shared" si="145"/>
        <v>2700000</v>
      </c>
      <c r="G277" s="335">
        <f t="shared" si="145"/>
        <v>1362400.09</v>
      </c>
      <c r="H277" s="152">
        <f t="shared" si="137"/>
        <v>99.722917447772602</v>
      </c>
      <c r="I277" s="152">
        <f t="shared" si="144"/>
        <v>50.459262592592594</v>
      </c>
    </row>
    <row r="278" spans="1:9" hidden="1">
      <c r="A278" s="8" t="s">
        <v>22</v>
      </c>
      <c r="B278" s="66" t="s">
        <v>23</v>
      </c>
      <c r="C278" s="73">
        <f t="shared" si="145"/>
        <v>10293525.039999999</v>
      </c>
      <c r="D278" s="73">
        <f t="shared" si="136"/>
        <v>1366185.5517950759</v>
      </c>
      <c r="E278" s="335">
        <f t="shared" si="145"/>
        <v>2700000</v>
      </c>
      <c r="F278" s="335">
        <f t="shared" si="145"/>
        <v>2700000</v>
      </c>
      <c r="G278" s="335">
        <f t="shared" si="145"/>
        <v>1362400.09</v>
      </c>
      <c r="H278" s="152">
        <f t="shared" si="137"/>
        <v>99.722917447772602</v>
      </c>
      <c r="I278" s="152">
        <f t="shared" si="144"/>
        <v>50.459262592592594</v>
      </c>
    </row>
    <row r="279" spans="1:9">
      <c r="A279" s="9" t="s">
        <v>24</v>
      </c>
      <c r="B279" s="10" t="s">
        <v>25</v>
      </c>
      <c r="C279" s="74">
        <v>10293525.039999999</v>
      </c>
      <c r="D279" s="74">
        <f t="shared" si="136"/>
        <v>1366185.5517950759</v>
      </c>
      <c r="E279" s="336">
        <v>2700000</v>
      </c>
      <c r="F279" s="336">
        <v>2700000</v>
      </c>
      <c r="G279" s="336">
        <v>1362400.09</v>
      </c>
      <c r="H279" s="153">
        <f t="shared" si="137"/>
        <v>99.722917447772602</v>
      </c>
      <c r="I279" s="153">
        <f t="shared" si="144"/>
        <v>50.459262592592594</v>
      </c>
    </row>
    <row r="280" spans="1:9">
      <c r="A280" s="5" t="s">
        <v>196</v>
      </c>
      <c r="B280" s="64" t="s">
        <v>197</v>
      </c>
      <c r="C280" s="70">
        <f t="shared" ref="C280:G283" si="146">C281</f>
        <v>28705410.149999999</v>
      </c>
      <c r="D280" s="70">
        <f t="shared" ref="D280:D311" si="147">C280/$A$4</f>
        <v>3809862.6518017119</v>
      </c>
      <c r="E280" s="334">
        <f t="shared" si="146"/>
        <v>7100000</v>
      </c>
      <c r="F280" s="334">
        <f t="shared" si="146"/>
        <v>7100000</v>
      </c>
      <c r="G280" s="334">
        <f t="shared" si="146"/>
        <v>3729916.21</v>
      </c>
      <c r="H280" s="149">
        <f t="shared" si="137"/>
        <v>97.901592547859835</v>
      </c>
      <c r="I280" s="149">
        <f t="shared" si="144"/>
        <v>52.53403112676056</v>
      </c>
    </row>
    <row r="281" spans="1:9">
      <c r="A281" s="6" t="s">
        <v>0</v>
      </c>
      <c r="B281" s="65" t="s">
        <v>1</v>
      </c>
      <c r="C281" s="71">
        <f>C282</f>
        <v>28705410.149999999</v>
      </c>
      <c r="D281" s="71">
        <f t="shared" si="147"/>
        <v>3809862.6518017119</v>
      </c>
      <c r="E281" s="332">
        <f>E282</f>
        <v>7100000</v>
      </c>
      <c r="F281" s="332">
        <f t="shared" si="146"/>
        <v>7100000</v>
      </c>
      <c r="G281" s="332">
        <f t="shared" si="146"/>
        <v>3729916.21</v>
      </c>
      <c r="H281" s="150">
        <f t="shared" si="137"/>
        <v>97.901592547859835</v>
      </c>
      <c r="I281" s="150">
        <f t="shared" si="144"/>
        <v>52.53403112676056</v>
      </c>
    </row>
    <row r="282" spans="1:9" ht="22.5">
      <c r="A282" s="7" t="s">
        <v>20</v>
      </c>
      <c r="B282" s="66" t="s">
        <v>21</v>
      </c>
      <c r="C282" s="73">
        <f t="shared" si="146"/>
        <v>28705410.149999999</v>
      </c>
      <c r="D282" s="73">
        <f t="shared" si="147"/>
        <v>3809862.6518017119</v>
      </c>
      <c r="E282" s="335">
        <f t="shared" si="146"/>
        <v>7100000</v>
      </c>
      <c r="F282" s="335">
        <f t="shared" si="146"/>
        <v>7100000</v>
      </c>
      <c r="G282" s="335">
        <f t="shared" si="146"/>
        <v>3729916.21</v>
      </c>
      <c r="H282" s="152">
        <f t="shared" si="137"/>
        <v>97.901592547859835</v>
      </c>
      <c r="I282" s="152">
        <f t="shared" si="144"/>
        <v>52.53403112676056</v>
      </c>
    </row>
    <row r="283" spans="1:9" hidden="1">
      <c r="A283" s="8" t="s">
        <v>22</v>
      </c>
      <c r="B283" s="66" t="s">
        <v>23</v>
      </c>
      <c r="C283" s="73">
        <f t="shared" si="146"/>
        <v>28705410.149999999</v>
      </c>
      <c r="D283" s="73">
        <f t="shared" si="147"/>
        <v>3809862.6518017119</v>
      </c>
      <c r="E283" s="335">
        <f t="shared" si="146"/>
        <v>7100000</v>
      </c>
      <c r="F283" s="335">
        <f t="shared" si="146"/>
        <v>7100000</v>
      </c>
      <c r="G283" s="335">
        <f t="shared" si="146"/>
        <v>3729916.21</v>
      </c>
      <c r="H283" s="152">
        <f t="shared" si="137"/>
        <v>97.901592547859835</v>
      </c>
      <c r="I283" s="152">
        <f t="shared" si="144"/>
        <v>52.53403112676056</v>
      </c>
    </row>
    <row r="284" spans="1:9">
      <c r="A284" s="9" t="s">
        <v>24</v>
      </c>
      <c r="B284" s="10" t="s">
        <v>25</v>
      </c>
      <c r="C284" s="74">
        <v>28705410.149999999</v>
      </c>
      <c r="D284" s="74">
        <f t="shared" si="147"/>
        <v>3809862.6518017119</v>
      </c>
      <c r="E284" s="336">
        <v>7100000</v>
      </c>
      <c r="F284" s="336">
        <v>7100000</v>
      </c>
      <c r="G284" s="336">
        <v>3729916.21</v>
      </c>
      <c r="H284" s="153">
        <f t="shared" si="137"/>
        <v>97.901592547859835</v>
      </c>
      <c r="I284" s="153">
        <f t="shared" si="144"/>
        <v>52.53403112676056</v>
      </c>
    </row>
    <row r="285" spans="1:9">
      <c r="A285" s="5" t="s">
        <v>198</v>
      </c>
      <c r="B285" s="64" t="s">
        <v>199</v>
      </c>
      <c r="C285" s="70">
        <f t="shared" ref="C285:G288" si="148">C286</f>
        <v>1566968.02</v>
      </c>
      <c r="D285" s="70">
        <f t="shared" si="147"/>
        <v>207972.39631030592</v>
      </c>
      <c r="E285" s="334">
        <f t="shared" si="148"/>
        <v>458000</v>
      </c>
      <c r="F285" s="334">
        <f t="shared" si="148"/>
        <v>458000</v>
      </c>
      <c r="G285" s="334">
        <f t="shared" si="148"/>
        <v>205057.43</v>
      </c>
      <c r="H285" s="149">
        <f t="shared" si="137"/>
        <v>98.59838788126639</v>
      </c>
      <c r="I285" s="149">
        <f t="shared" si="144"/>
        <v>44.772364628820959</v>
      </c>
    </row>
    <row r="286" spans="1:9" ht="14.25" customHeight="1">
      <c r="A286" s="6" t="s">
        <v>0</v>
      </c>
      <c r="B286" s="65" t="s">
        <v>1</v>
      </c>
      <c r="C286" s="71">
        <f>C287</f>
        <v>1566968.02</v>
      </c>
      <c r="D286" s="71">
        <f t="shared" si="147"/>
        <v>207972.39631030592</v>
      </c>
      <c r="E286" s="332">
        <f>E287</f>
        <v>458000</v>
      </c>
      <c r="F286" s="332">
        <f t="shared" si="148"/>
        <v>458000</v>
      </c>
      <c r="G286" s="332">
        <f t="shared" si="148"/>
        <v>205057.43</v>
      </c>
      <c r="H286" s="150">
        <f t="shared" si="137"/>
        <v>98.59838788126639</v>
      </c>
      <c r="I286" s="150">
        <f t="shared" si="144"/>
        <v>44.772364628820959</v>
      </c>
    </row>
    <row r="287" spans="1:9" ht="22.5">
      <c r="A287" s="7" t="s">
        <v>20</v>
      </c>
      <c r="B287" s="66" t="s">
        <v>21</v>
      </c>
      <c r="C287" s="73">
        <f t="shared" si="148"/>
        <v>1566968.02</v>
      </c>
      <c r="D287" s="73">
        <f t="shared" si="147"/>
        <v>207972.39631030592</v>
      </c>
      <c r="E287" s="335">
        <f t="shared" si="148"/>
        <v>458000</v>
      </c>
      <c r="F287" s="335">
        <f t="shared" si="148"/>
        <v>458000</v>
      </c>
      <c r="G287" s="335">
        <f t="shared" si="148"/>
        <v>205057.43</v>
      </c>
      <c r="H287" s="152">
        <f t="shared" si="137"/>
        <v>98.59838788126639</v>
      </c>
      <c r="I287" s="152">
        <f t="shared" si="144"/>
        <v>44.772364628820959</v>
      </c>
    </row>
    <row r="288" spans="1:9" hidden="1">
      <c r="A288" s="8" t="s">
        <v>22</v>
      </c>
      <c r="B288" s="66" t="s">
        <v>23</v>
      </c>
      <c r="C288" s="73">
        <f t="shared" si="148"/>
        <v>1566968.02</v>
      </c>
      <c r="D288" s="73">
        <f t="shared" si="147"/>
        <v>207972.39631030592</v>
      </c>
      <c r="E288" s="335">
        <f t="shared" si="148"/>
        <v>458000</v>
      </c>
      <c r="F288" s="335">
        <f t="shared" si="148"/>
        <v>458000</v>
      </c>
      <c r="G288" s="335">
        <f t="shared" si="148"/>
        <v>205057.43</v>
      </c>
      <c r="H288" s="152">
        <f t="shared" si="137"/>
        <v>98.59838788126639</v>
      </c>
      <c r="I288" s="152">
        <f t="shared" si="144"/>
        <v>44.772364628820959</v>
      </c>
    </row>
    <row r="289" spans="1:9">
      <c r="A289" s="9" t="s">
        <v>24</v>
      </c>
      <c r="B289" s="10" t="s">
        <v>25</v>
      </c>
      <c r="C289" s="74">
        <v>1566968.02</v>
      </c>
      <c r="D289" s="74">
        <f t="shared" si="147"/>
        <v>207972.39631030592</v>
      </c>
      <c r="E289" s="336">
        <v>458000</v>
      </c>
      <c r="F289" s="336">
        <v>458000</v>
      </c>
      <c r="G289" s="336">
        <v>205057.43</v>
      </c>
      <c r="H289" s="153">
        <f t="shared" si="137"/>
        <v>98.59838788126639</v>
      </c>
      <c r="I289" s="153">
        <f t="shared" si="144"/>
        <v>44.772364628820959</v>
      </c>
    </row>
    <row r="290" spans="1:9">
      <c r="A290" s="5" t="s">
        <v>200</v>
      </c>
      <c r="B290" s="64" t="s">
        <v>201</v>
      </c>
      <c r="C290" s="70">
        <f t="shared" ref="C290:G293" si="149">C291</f>
        <v>41816455.049999997</v>
      </c>
      <c r="D290" s="70">
        <f t="shared" si="147"/>
        <v>5549997.3521799715</v>
      </c>
      <c r="E290" s="334">
        <f t="shared" si="149"/>
        <v>9700000</v>
      </c>
      <c r="F290" s="334">
        <f t="shared" si="149"/>
        <v>9700000</v>
      </c>
      <c r="G290" s="334">
        <f t="shared" si="149"/>
        <v>5024774.75</v>
      </c>
      <c r="H290" s="149">
        <f t="shared" si="137"/>
        <v>90.53652517557201</v>
      </c>
      <c r="I290" s="149">
        <f t="shared" si="144"/>
        <v>51.801801546391758</v>
      </c>
    </row>
    <row r="291" spans="1:9">
      <c r="A291" s="6" t="s">
        <v>0</v>
      </c>
      <c r="B291" s="65" t="s">
        <v>1</v>
      </c>
      <c r="C291" s="71">
        <f>C292</f>
        <v>41816455.049999997</v>
      </c>
      <c r="D291" s="71">
        <f t="shared" si="147"/>
        <v>5549997.3521799715</v>
      </c>
      <c r="E291" s="332">
        <f>E292</f>
        <v>9700000</v>
      </c>
      <c r="F291" s="332">
        <f t="shared" si="149"/>
        <v>9700000</v>
      </c>
      <c r="G291" s="332">
        <f t="shared" si="149"/>
        <v>5024774.75</v>
      </c>
      <c r="H291" s="150">
        <f t="shared" si="137"/>
        <v>90.53652517557201</v>
      </c>
      <c r="I291" s="150">
        <f t="shared" si="144"/>
        <v>51.801801546391758</v>
      </c>
    </row>
    <row r="292" spans="1:9" ht="22.5">
      <c r="A292" s="7" t="s">
        <v>20</v>
      </c>
      <c r="B292" s="66" t="s">
        <v>21</v>
      </c>
      <c r="C292" s="73">
        <f t="shared" si="149"/>
        <v>41816455.049999997</v>
      </c>
      <c r="D292" s="73">
        <f t="shared" si="147"/>
        <v>5549997.3521799715</v>
      </c>
      <c r="E292" s="335">
        <f t="shared" si="149"/>
        <v>9700000</v>
      </c>
      <c r="F292" s="335">
        <f t="shared" si="149"/>
        <v>9700000</v>
      </c>
      <c r="G292" s="335">
        <f t="shared" si="149"/>
        <v>5024774.75</v>
      </c>
      <c r="H292" s="152">
        <f t="shared" si="137"/>
        <v>90.53652517557201</v>
      </c>
      <c r="I292" s="152">
        <f t="shared" si="144"/>
        <v>51.801801546391758</v>
      </c>
    </row>
    <row r="293" spans="1:9" hidden="1">
      <c r="A293" s="8" t="s">
        <v>22</v>
      </c>
      <c r="B293" s="66" t="s">
        <v>23</v>
      </c>
      <c r="C293" s="73">
        <f t="shared" si="149"/>
        <v>41816455.049999997</v>
      </c>
      <c r="D293" s="73">
        <f t="shared" si="147"/>
        <v>5549997.3521799715</v>
      </c>
      <c r="E293" s="335">
        <f t="shared" si="149"/>
        <v>9700000</v>
      </c>
      <c r="F293" s="335">
        <f t="shared" si="149"/>
        <v>9700000</v>
      </c>
      <c r="G293" s="335">
        <f t="shared" si="149"/>
        <v>5024774.75</v>
      </c>
      <c r="H293" s="152">
        <f t="shared" si="137"/>
        <v>90.53652517557201</v>
      </c>
      <c r="I293" s="152">
        <f t="shared" si="144"/>
        <v>51.801801546391758</v>
      </c>
    </row>
    <row r="294" spans="1:9">
      <c r="A294" s="9" t="s">
        <v>24</v>
      </c>
      <c r="B294" s="10" t="s">
        <v>25</v>
      </c>
      <c r="C294" s="74">
        <v>41816455.049999997</v>
      </c>
      <c r="D294" s="74">
        <f t="shared" si="147"/>
        <v>5549997.3521799715</v>
      </c>
      <c r="E294" s="336">
        <v>9700000</v>
      </c>
      <c r="F294" s="336">
        <v>9700000</v>
      </c>
      <c r="G294" s="336">
        <v>5024774.75</v>
      </c>
      <c r="H294" s="153">
        <f t="shared" si="137"/>
        <v>90.53652517557201</v>
      </c>
      <c r="I294" s="153">
        <f t="shared" si="144"/>
        <v>51.801801546391758</v>
      </c>
    </row>
    <row r="295" spans="1:9">
      <c r="A295" s="5" t="s">
        <v>202</v>
      </c>
      <c r="B295" s="64" t="s">
        <v>203</v>
      </c>
      <c r="C295" s="70">
        <f t="shared" ref="C295:G298" si="150">C296</f>
        <v>217114484.72</v>
      </c>
      <c r="D295" s="70">
        <f t="shared" si="147"/>
        <v>28816044.159532815</v>
      </c>
      <c r="E295" s="334">
        <f t="shared" si="150"/>
        <v>62500000</v>
      </c>
      <c r="F295" s="334">
        <f t="shared" si="150"/>
        <v>62500000</v>
      </c>
      <c r="G295" s="334">
        <f t="shared" si="150"/>
        <v>30357656.719999999</v>
      </c>
      <c r="H295" s="149">
        <f t="shared" si="137"/>
        <v>105.34984105358956</v>
      </c>
      <c r="I295" s="149">
        <f t="shared" si="144"/>
        <v>48.572250751999995</v>
      </c>
    </row>
    <row r="296" spans="1:9">
      <c r="A296" s="6" t="s">
        <v>0</v>
      </c>
      <c r="B296" s="65" t="s">
        <v>1</v>
      </c>
      <c r="C296" s="71">
        <f>C297</f>
        <v>217114484.72</v>
      </c>
      <c r="D296" s="71">
        <f t="shared" si="147"/>
        <v>28816044.159532815</v>
      </c>
      <c r="E296" s="332">
        <f>E297</f>
        <v>62500000</v>
      </c>
      <c r="F296" s="332">
        <f t="shared" si="150"/>
        <v>62500000</v>
      </c>
      <c r="G296" s="332">
        <f t="shared" si="150"/>
        <v>30357656.719999999</v>
      </c>
      <c r="H296" s="150">
        <f t="shared" si="137"/>
        <v>105.34984105358956</v>
      </c>
      <c r="I296" s="150">
        <f t="shared" si="144"/>
        <v>48.572250751999995</v>
      </c>
    </row>
    <row r="297" spans="1:9" ht="22.5">
      <c r="A297" s="7" t="s">
        <v>20</v>
      </c>
      <c r="B297" s="66" t="s">
        <v>21</v>
      </c>
      <c r="C297" s="73">
        <f t="shared" si="150"/>
        <v>217114484.72</v>
      </c>
      <c r="D297" s="73">
        <f t="shared" si="147"/>
        <v>28816044.159532815</v>
      </c>
      <c r="E297" s="335">
        <f t="shared" si="150"/>
        <v>62500000</v>
      </c>
      <c r="F297" s="335">
        <f t="shared" si="150"/>
        <v>62500000</v>
      </c>
      <c r="G297" s="335">
        <f t="shared" si="150"/>
        <v>30357656.719999999</v>
      </c>
      <c r="H297" s="152">
        <f t="shared" si="137"/>
        <v>105.34984105358956</v>
      </c>
      <c r="I297" s="152">
        <f t="shared" si="144"/>
        <v>48.572250751999995</v>
      </c>
    </row>
    <row r="298" spans="1:9" hidden="1">
      <c r="A298" s="8" t="s">
        <v>22</v>
      </c>
      <c r="B298" s="66" t="s">
        <v>23</v>
      </c>
      <c r="C298" s="73">
        <f t="shared" si="150"/>
        <v>217114484.72</v>
      </c>
      <c r="D298" s="73">
        <f t="shared" si="147"/>
        <v>28816044.159532815</v>
      </c>
      <c r="E298" s="335">
        <f t="shared" si="150"/>
        <v>62500000</v>
      </c>
      <c r="F298" s="335">
        <f t="shared" si="150"/>
        <v>62500000</v>
      </c>
      <c r="G298" s="335">
        <f t="shared" si="150"/>
        <v>30357656.719999999</v>
      </c>
      <c r="H298" s="152">
        <f t="shared" si="137"/>
        <v>105.34984105358956</v>
      </c>
      <c r="I298" s="152">
        <f t="shared" si="144"/>
        <v>48.572250751999995</v>
      </c>
    </row>
    <row r="299" spans="1:9">
      <c r="A299" s="9" t="s">
        <v>24</v>
      </c>
      <c r="B299" s="10" t="s">
        <v>25</v>
      </c>
      <c r="C299" s="74">
        <v>217114484.72</v>
      </c>
      <c r="D299" s="74">
        <f t="shared" si="147"/>
        <v>28816044.159532815</v>
      </c>
      <c r="E299" s="336">
        <v>62500000</v>
      </c>
      <c r="F299" s="336">
        <v>62500000</v>
      </c>
      <c r="G299" s="336">
        <v>30357656.719999999</v>
      </c>
      <c r="H299" s="153">
        <f t="shared" si="137"/>
        <v>105.34984105358956</v>
      </c>
      <c r="I299" s="153">
        <f t="shared" si="144"/>
        <v>48.572250751999995</v>
      </c>
    </row>
    <row r="300" spans="1:9">
      <c r="A300" s="5" t="s">
        <v>204</v>
      </c>
      <c r="B300" s="64" t="s">
        <v>205</v>
      </c>
      <c r="C300" s="70">
        <f t="shared" ref="C300:G303" si="151">C301</f>
        <v>10204173.029999999</v>
      </c>
      <c r="D300" s="70">
        <f t="shared" si="147"/>
        <v>1354326.502090384</v>
      </c>
      <c r="E300" s="334">
        <f t="shared" si="151"/>
        <v>2327000</v>
      </c>
      <c r="F300" s="334">
        <f t="shared" si="151"/>
        <v>2327000</v>
      </c>
      <c r="G300" s="334">
        <f t="shared" si="151"/>
        <v>1205873.81</v>
      </c>
      <c r="H300" s="149">
        <f t="shared" si="137"/>
        <v>89.038633456463472</v>
      </c>
      <c r="I300" s="149">
        <f t="shared" si="144"/>
        <v>51.820963042544058</v>
      </c>
    </row>
    <row r="301" spans="1:9">
      <c r="A301" s="6" t="s">
        <v>0</v>
      </c>
      <c r="B301" s="65" t="s">
        <v>1</v>
      </c>
      <c r="C301" s="71">
        <f>C302</f>
        <v>10204173.029999999</v>
      </c>
      <c r="D301" s="71">
        <f t="shared" si="147"/>
        <v>1354326.502090384</v>
      </c>
      <c r="E301" s="332">
        <f>E302</f>
        <v>2327000</v>
      </c>
      <c r="F301" s="332">
        <f t="shared" si="151"/>
        <v>2327000</v>
      </c>
      <c r="G301" s="332">
        <f t="shared" si="151"/>
        <v>1205873.81</v>
      </c>
      <c r="H301" s="150">
        <f t="shared" si="137"/>
        <v>89.038633456463472</v>
      </c>
      <c r="I301" s="150">
        <f t="shared" si="144"/>
        <v>51.820963042544058</v>
      </c>
    </row>
    <row r="302" spans="1:9" ht="22.5">
      <c r="A302" s="7" t="s">
        <v>20</v>
      </c>
      <c r="B302" s="66" t="s">
        <v>21</v>
      </c>
      <c r="C302" s="73">
        <f t="shared" si="151"/>
        <v>10204173.029999999</v>
      </c>
      <c r="D302" s="73">
        <f t="shared" si="147"/>
        <v>1354326.502090384</v>
      </c>
      <c r="E302" s="335">
        <f t="shared" si="151"/>
        <v>2327000</v>
      </c>
      <c r="F302" s="335">
        <f t="shared" si="151"/>
        <v>2327000</v>
      </c>
      <c r="G302" s="335">
        <f t="shared" si="151"/>
        <v>1205873.81</v>
      </c>
      <c r="H302" s="152">
        <f t="shared" si="137"/>
        <v>89.038633456463472</v>
      </c>
      <c r="I302" s="152">
        <f t="shared" si="144"/>
        <v>51.820963042544058</v>
      </c>
    </row>
    <row r="303" spans="1:9" hidden="1">
      <c r="A303" s="8" t="s">
        <v>22</v>
      </c>
      <c r="B303" s="66" t="s">
        <v>23</v>
      </c>
      <c r="C303" s="73">
        <f t="shared" si="151"/>
        <v>10204173.029999999</v>
      </c>
      <c r="D303" s="73">
        <f t="shared" si="147"/>
        <v>1354326.502090384</v>
      </c>
      <c r="E303" s="335">
        <f t="shared" si="151"/>
        <v>2327000</v>
      </c>
      <c r="F303" s="335">
        <f t="shared" si="151"/>
        <v>2327000</v>
      </c>
      <c r="G303" s="335">
        <f t="shared" si="151"/>
        <v>1205873.81</v>
      </c>
      <c r="H303" s="152">
        <f t="shared" si="137"/>
        <v>89.038633456463472</v>
      </c>
      <c r="I303" s="152">
        <f t="shared" si="144"/>
        <v>51.820963042544058</v>
      </c>
    </row>
    <row r="304" spans="1:9">
      <c r="A304" s="9" t="s">
        <v>24</v>
      </c>
      <c r="B304" s="10" t="s">
        <v>25</v>
      </c>
      <c r="C304" s="74">
        <v>10204173.029999999</v>
      </c>
      <c r="D304" s="74">
        <f t="shared" si="147"/>
        <v>1354326.502090384</v>
      </c>
      <c r="E304" s="336">
        <v>2327000</v>
      </c>
      <c r="F304" s="336">
        <v>2327000</v>
      </c>
      <c r="G304" s="336">
        <v>1205873.81</v>
      </c>
      <c r="H304" s="153">
        <f t="shared" ref="H304:H356" si="152">IFERROR(G304/D304,0)*100</f>
        <v>89.038633456463472</v>
      </c>
      <c r="I304" s="153">
        <f t="shared" si="144"/>
        <v>51.820963042544058</v>
      </c>
    </row>
    <row r="305" spans="1:13">
      <c r="A305" s="5" t="s">
        <v>206</v>
      </c>
      <c r="B305" s="64" t="s">
        <v>207</v>
      </c>
      <c r="C305" s="70">
        <f>C306+C310</f>
        <v>14383503446.84</v>
      </c>
      <c r="D305" s="70">
        <f t="shared" si="147"/>
        <v>1909018972.3060586</v>
      </c>
      <c r="E305" s="334">
        <f>E306+E310</f>
        <v>4435079203</v>
      </c>
      <c r="F305" s="334">
        <f>F306+F310</f>
        <v>4435079203</v>
      </c>
      <c r="G305" s="334">
        <f>G306+G310</f>
        <v>2160225453.2400002</v>
      </c>
      <c r="H305" s="149">
        <f t="shared" si="152"/>
        <v>113.15893055952655</v>
      </c>
      <c r="I305" s="149">
        <f t="shared" si="144"/>
        <v>48.707708574376056</v>
      </c>
      <c r="J305" s="56"/>
      <c r="K305" s="56"/>
      <c r="L305" s="56"/>
      <c r="M305" s="56"/>
    </row>
    <row r="306" spans="1:13">
      <c r="A306" s="6" t="s">
        <v>0</v>
      </c>
      <c r="B306" s="65" t="s">
        <v>1</v>
      </c>
      <c r="C306" s="71">
        <f>C307</f>
        <v>4763285811.79</v>
      </c>
      <c r="D306" s="71">
        <f t="shared" si="147"/>
        <v>632196670.22231066</v>
      </c>
      <c r="E306" s="332">
        <f>E307</f>
        <v>1149180917</v>
      </c>
      <c r="F306" s="332">
        <f t="shared" ref="F306:G306" si="153">F307</f>
        <v>1149180917</v>
      </c>
      <c r="G306" s="332">
        <f t="shared" si="153"/>
        <v>768812112.63999999</v>
      </c>
      <c r="H306" s="150">
        <f t="shared" si="152"/>
        <v>121.60964282992013</v>
      </c>
      <c r="I306" s="150">
        <f t="shared" si="144"/>
        <v>66.900877073996867</v>
      </c>
      <c r="J306" s="56"/>
      <c r="K306" s="56"/>
      <c r="L306" s="56"/>
      <c r="M306" s="56"/>
    </row>
    <row r="307" spans="1:13" ht="22.5">
      <c r="A307" s="7" t="s">
        <v>20</v>
      </c>
      <c r="B307" s="66" t="s">
        <v>21</v>
      </c>
      <c r="C307" s="73">
        <f t="shared" ref="C307:G308" si="154">C308</f>
        <v>4763285811.79</v>
      </c>
      <c r="D307" s="73">
        <f t="shared" si="147"/>
        <v>632196670.22231066</v>
      </c>
      <c r="E307" s="335">
        <f t="shared" si="154"/>
        <v>1149180917</v>
      </c>
      <c r="F307" s="335">
        <f t="shared" si="154"/>
        <v>1149180917</v>
      </c>
      <c r="G307" s="335">
        <f t="shared" si="154"/>
        <v>768812112.63999999</v>
      </c>
      <c r="H307" s="152">
        <f t="shared" si="152"/>
        <v>121.60964282992013</v>
      </c>
      <c r="I307" s="152">
        <f t="shared" si="144"/>
        <v>66.900877073996867</v>
      </c>
      <c r="J307" s="58"/>
      <c r="K307" s="58"/>
      <c r="L307" s="58"/>
      <c r="M307" s="58"/>
    </row>
    <row r="308" spans="1:13" hidden="1">
      <c r="A308" s="8" t="s">
        <v>164</v>
      </c>
      <c r="B308" s="66" t="s">
        <v>165</v>
      </c>
      <c r="C308" s="73">
        <f t="shared" si="154"/>
        <v>4763285811.79</v>
      </c>
      <c r="D308" s="73">
        <f t="shared" si="147"/>
        <v>632196670.22231066</v>
      </c>
      <c r="E308" s="335">
        <f t="shared" si="154"/>
        <v>1149180917</v>
      </c>
      <c r="F308" s="335">
        <f t="shared" si="154"/>
        <v>1149180917</v>
      </c>
      <c r="G308" s="335">
        <f t="shared" si="154"/>
        <v>768812112.63999999</v>
      </c>
      <c r="H308" s="152">
        <f t="shared" si="152"/>
        <v>121.60964282992013</v>
      </c>
      <c r="I308" s="152">
        <f t="shared" si="144"/>
        <v>66.900877073996867</v>
      </c>
      <c r="J308" s="58"/>
      <c r="K308" s="58"/>
      <c r="L308" s="58"/>
      <c r="M308" s="58"/>
    </row>
    <row r="309" spans="1:13" ht="22.5">
      <c r="A309" s="9" t="s">
        <v>166</v>
      </c>
      <c r="B309" s="10" t="s">
        <v>167</v>
      </c>
      <c r="C309" s="75">
        <v>4763285811.79</v>
      </c>
      <c r="D309" s="75">
        <f t="shared" si="147"/>
        <v>632196670.22231066</v>
      </c>
      <c r="E309" s="337">
        <v>1149180917</v>
      </c>
      <c r="F309" s="337">
        <v>1149180917</v>
      </c>
      <c r="G309" s="337">
        <v>768812112.63999999</v>
      </c>
      <c r="H309" s="154">
        <f t="shared" si="152"/>
        <v>121.60964282992013</v>
      </c>
      <c r="I309" s="154">
        <f t="shared" si="144"/>
        <v>66.900877073996867</v>
      </c>
      <c r="J309" s="58"/>
      <c r="K309" s="58"/>
      <c r="L309" s="58"/>
      <c r="M309" s="58"/>
    </row>
    <row r="310" spans="1:13">
      <c r="A310" s="6" t="s">
        <v>170</v>
      </c>
      <c r="B310" s="65" t="s">
        <v>171</v>
      </c>
      <c r="C310" s="71">
        <f>C311</f>
        <v>9620217635.0499992</v>
      </c>
      <c r="D310" s="71">
        <f t="shared" si="147"/>
        <v>1276822302.0837479</v>
      </c>
      <c r="E310" s="332">
        <f>E311</f>
        <v>3285898286</v>
      </c>
      <c r="F310" s="332">
        <f t="shared" ref="F310:G310" si="155">F311</f>
        <v>3285898286</v>
      </c>
      <c r="G310" s="332">
        <f t="shared" si="155"/>
        <v>1391413340.6000001</v>
      </c>
      <c r="H310" s="150">
        <f t="shared" si="152"/>
        <v>108.97470527646973</v>
      </c>
      <c r="I310" s="150">
        <f t="shared" si="144"/>
        <v>42.344991216809689</v>
      </c>
      <c r="J310" s="58"/>
      <c r="K310" s="58"/>
      <c r="L310" s="58"/>
      <c r="M310" s="58"/>
    </row>
    <row r="311" spans="1:13" ht="22.5">
      <c r="A311" s="7" t="s">
        <v>20</v>
      </c>
      <c r="B311" s="66" t="s">
        <v>21</v>
      </c>
      <c r="C311" s="73">
        <f t="shared" ref="C311:G312" si="156">C312</f>
        <v>9620217635.0499992</v>
      </c>
      <c r="D311" s="73">
        <f t="shared" si="147"/>
        <v>1276822302.0837479</v>
      </c>
      <c r="E311" s="335">
        <f t="shared" si="156"/>
        <v>3285898286</v>
      </c>
      <c r="F311" s="335">
        <f t="shared" si="156"/>
        <v>3285898286</v>
      </c>
      <c r="G311" s="335">
        <f t="shared" si="156"/>
        <v>1391413340.6000001</v>
      </c>
      <c r="H311" s="152">
        <f t="shared" si="152"/>
        <v>108.97470527646973</v>
      </c>
      <c r="I311" s="152">
        <f t="shared" si="144"/>
        <v>42.344991216809689</v>
      </c>
      <c r="J311" s="58"/>
      <c r="K311" s="58"/>
      <c r="L311" s="58"/>
      <c r="M311" s="58"/>
    </row>
    <row r="312" spans="1:13" hidden="1">
      <c r="A312" s="8" t="s">
        <v>164</v>
      </c>
      <c r="B312" s="66" t="s">
        <v>165</v>
      </c>
      <c r="C312" s="73">
        <f t="shared" si="156"/>
        <v>9620217635.0499992</v>
      </c>
      <c r="D312" s="73">
        <f t="shared" ref="D312:D343" si="157">C312/$A$4</f>
        <v>1276822302.0837479</v>
      </c>
      <c r="E312" s="335">
        <f t="shared" si="156"/>
        <v>3285898286</v>
      </c>
      <c r="F312" s="335">
        <f t="shared" si="156"/>
        <v>3285898286</v>
      </c>
      <c r="G312" s="335">
        <f t="shared" si="156"/>
        <v>1391413340.6000001</v>
      </c>
      <c r="H312" s="152">
        <f t="shared" si="152"/>
        <v>108.97470527646973</v>
      </c>
      <c r="I312" s="152">
        <f t="shared" si="144"/>
        <v>42.344991216809689</v>
      </c>
      <c r="J312" s="58"/>
      <c r="K312" s="58"/>
      <c r="L312" s="58"/>
      <c r="M312" s="58"/>
    </row>
    <row r="313" spans="1:13" ht="22.5">
      <c r="A313" s="9" t="s">
        <v>166</v>
      </c>
      <c r="B313" s="10" t="s">
        <v>167</v>
      </c>
      <c r="C313" s="75">
        <v>9620217635.0499992</v>
      </c>
      <c r="D313" s="75">
        <f t="shared" si="157"/>
        <v>1276822302.0837479</v>
      </c>
      <c r="E313" s="337">
        <v>3285898286</v>
      </c>
      <c r="F313" s="337">
        <v>3285898286</v>
      </c>
      <c r="G313" s="337">
        <v>1391413340.6000001</v>
      </c>
      <c r="H313" s="154">
        <f t="shared" si="152"/>
        <v>108.97470527646973</v>
      </c>
      <c r="I313" s="154">
        <f t="shared" si="144"/>
        <v>42.344991216809689</v>
      </c>
      <c r="J313" s="58"/>
      <c r="K313" s="58"/>
      <c r="L313" s="58"/>
      <c r="M313" s="58"/>
    </row>
    <row r="314" spans="1:13">
      <c r="A314" s="5" t="s">
        <v>208</v>
      </c>
      <c r="B314" s="64" t="s">
        <v>209</v>
      </c>
      <c r="C314" s="70">
        <f>C315+C319</f>
        <v>1748223284.25</v>
      </c>
      <c r="D314" s="70">
        <f t="shared" si="157"/>
        <v>232029104.02150109</v>
      </c>
      <c r="E314" s="334">
        <f>E315+E319</f>
        <v>510000000</v>
      </c>
      <c r="F314" s="334">
        <f>F315+F319</f>
        <v>510000000</v>
      </c>
      <c r="G314" s="334">
        <f>G315+G319</f>
        <v>252864384.57000002</v>
      </c>
      <c r="H314" s="149">
        <f t="shared" si="152"/>
        <v>108.97959789844649</v>
      </c>
      <c r="I314" s="149">
        <f t="shared" si="144"/>
        <v>49.581251876470596</v>
      </c>
      <c r="J314" s="56"/>
      <c r="K314" s="56"/>
      <c r="L314" s="56"/>
      <c r="M314" s="56"/>
    </row>
    <row r="315" spans="1:13">
      <c r="A315" s="6" t="s">
        <v>0</v>
      </c>
      <c r="B315" s="65" t="s">
        <v>1</v>
      </c>
      <c r="C315" s="71">
        <f>C316</f>
        <v>92446737.870000005</v>
      </c>
      <c r="D315" s="71">
        <f t="shared" si="157"/>
        <v>12269790.678877166</v>
      </c>
      <c r="E315" s="332">
        <f>E316</f>
        <v>116000000</v>
      </c>
      <c r="F315" s="332">
        <f t="shared" ref="F315:G315" si="158">F316</f>
        <v>116000000</v>
      </c>
      <c r="G315" s="332">
        <f t="shared" si="158"/>
        <v>11301721.800000001</v>
      </c>
      <c r="H315" s="150">
        <f t="shared" si="152"/>
        <v>92.110143488073305</v>
      </c>
      <c r="I315" s="150">
        <f t="shared" si="144"/>
        <v>9.7428636206896559</v>
      </c>
      <c r="J315" s="56"/>
      <c r="K315" s="56"/>
      <c r="L315" s="56"/>
      <c r="M315" s="56"/>
    </row>
    <row r="316" spans="1:13" ht="22.5">
      <c r="A316" s="7" t="s">
        <v>20</v>
      </c>
      <c r="B316" s="66" t="s">
        <v>21</v>
      </c>
      <c r="C316" s="73">
        <f t="shared" ref="C316:G317" si="159">C317</f>
        <v>92446737.870000005</v>
      </c>
      <c r="D316" s="73">
        <f t="shared" si="157"/>
        <v>12269790.678877166</v>
      </c>
      <c r="E316" s="335">
        <f t="shared" si="159"/>
        <v>116000000</v>
      </c>
      <c r="F316" s="335">
        <f t="shared" si="159"/>
        <v>116000000</v>
      </c>
      <c r="G316" s="335">
        <f t="shared" si="159"/>
        <v>11301721.800000001</v>
      </c>
      <c r="H316" s="152">
        <f t="shared" si="152"/>
        <v>92.110143488073305</v>
      </c>
      <c r="I316" s="152">
        <f t="shared" si="144"/>
        <v>9.7428636206896559</v>
      </c>
      <c r="J316" s="58"/>
      <c r="K316" s="58"/>
      <c r="L316" s="58"/>
      <c r="M316" s="58"/>
    </row>
    <row r="317" spans="1:13" hidden="1">
      <c r="A317" s="8" t="s">
        <v>164</v>
      </c>
      <c r="B317" s="66" t="s">
        <v>165</v>
      </c>
      <c r="C317" s="73">
        <f t="shared" si="159"/>
        <v>92446737.870000005</v>
      </c>
      <c r="D317" s="73">
        <f t="shared" si="157"/>
        <v>12269790.678877166</v>
      </c>
      <c r="E317" s="335">
        <f t="shared" si="159"/>
        <v>116000000</v>
      </c>
      <c r="F317" s="335">
        <f t="shared" si="159"/>
        <v>116000000</v>
      </c>
      <c r="G317" s="335">
        <f t="shared" si="159"/>
        <v>11301721.800000001</v>
      </c>
      <c r="H317" s="152">
        <f t="shared" si="152"/>
        <v>92.110143488073305</v>
      </c>
      <c r="I317" s="152">
        <f t="shared" si="144"/>
        <v>9.7428636206896559</v>
      </c>
      <c r="J317" s="58"/>
      <c r="K317" s="58"/>
      <c r="L317" s="58"/>
      <c r="M317" s="58"/>
    </row>
    <row r="318" spans="1:13" ht="22.5">
      <c r="A318" s="9" t="s">
        <v>166</v>
      </c>
      <c r="B318" s="10" t="s">
        <v>167</v>
      </c>
      <c r="C318" s="75">
        <v>92446737.870000005</v>
      </c>
      <c r="D318" s="75">
        <f t="shared" si="157"/>
        <v>12269790.678877166</v>
      </c>
      <c r="E318" s="337">
        <v>116000000</v>
      </c>
      <c r="F318" s="337">
        <v>116000000</v>
      </c>
      <c r="G318" s="337">
        <v>11301721.800000001</v>
      </c>
      <c r="H318" s="154">
        <f t="shared" si="152"/>
        <v>92.110143488073305</v>
      </c>
      <c r="I318" s="154">
        <f t="shared" si="144"/>
        <v>9.7428636206896559</v>
      </c>
      <c r="J318" s="58"/>
      <c r="K318" s="58"/>
      <c r="L318" s="58"/>
      <c r="M318" s="58"/>
    </row>
    <row r="319" spans="1:13">
      <c r="A319" s="6" t="s">
        <v>170</v>
      </c>
      <c r="B319" s="65" t="s">
        <v>171</v>
      </c>
      <c r="C319" s="71">
        <f>C320</f>
        <v>1655776546.3800001</v>
      </c>
      <c r="D319" s="71">
        <f t="shared" si="157"/>
        <v>219759313.34262392</v>
      </c>
      <c r="E319" s="332">
        <f>E320</f>
        <v>394000000</v>
      </c>
      <c r="F319" s="332">
        <f t="shared" ref="F319:G319" si="160">F320</f>
        <v>394000000</v>
      </c>
      <c r="G319" s="332">
        <f t="shared" si="160"/>
        <v>241562662.77000001</v>
      </c>
      <c r="H319" s="150">
        <f t="shared" si="152"/>
        <v>109.92146776204328</v>
      </c>
      <c r="I319" s="150">
        <f t="shared" si="144"/>
        <v>61.310320500000003</v>
      </c>
      <c r="J319" s="58"/>
      <c r="K319" s="58"/>
      <c r="L319" s="58"/>
      <c r="M319" s="58"/>
    </row>
    <row r="320" spans="1:13" ht="22.5">
      <c r="A320" s="7" t="s">
        <v>20</v>
      </c>
      <c r="B320" s="66" t="s">
        <v>21</v>
      </c>
      <c r="C320" s="73">
        <f t="shared" ref="C320:G321" si="161">C321</f>
        <v>1655776546.3800001</v>
      </c>
      <c r="D320" s="73">
        <f t="shared" si="157"/>
        <v>219759313.34262392</v>
      </c>
      <c r="E320" s="335">
        <f t="shared" si="161"/>
        <v>394000000</v>
      </c>
      <c r="F320" s="335">
        <f t="shared" si="161"/>
        <v>394000000</v>
      </c>
      <c r="G320" s="335">
        <f t="shared" si="161"/>
        <v>241562662.77000001</v>
      </c>
      <c r="H320" s="152">
        <f t="shared" si="152"/>
        <v>109.92146776204328</v>
      </c>
      <c r="I320" s="152">
        <f t="shared" si="144"/>
        <v>61.310320500000003</v>
      </c>
      <c r="J320" s="58"/>
      <c r="K320" s="58"/>
      <c r="L320" s="58"/>
      <c r="M320" s="58"/>
    </row>
    <row r="321" spans="1:13" hidden="1">
      <c r="A321" s="8" t="s">
        <v>164</v>
      </c>
      <c r="B321" s="66" t="s">
        <v>165</v>
      </c>
      <c r="C321" s="73">
        <f t="shared" si="161"/>
        <v>1655776546.3800001</v>
      </c>
      <c r="D321" s="73">
        <f t="shared" si="157"/>
        <v>219759313.34262392</v>
      </c>
      <c r="E321" s="335">
        <f t="shared" si="161"/>
        <v>394000000</v>
      </c>
      <c r="F321" s="335">
        <f t="shared" si="161"/>
        <v>394000000</v>
      </c>
      <c r="G321" s="335">
        <f t="shared" si="161"/>
        <v>241562662.77000001</v>
      </c>
      <c r="H321" s="152">
        <f t="shared" si="152"/>
        <v>109.92146776204328</v>
      </c>
      <c r="I321" s="152">
        <f t="shared" si="144"/>
        <v>61.310320500000003</v>
      </c>
      <c r="J321" s="58"/>
      <c r="K321" s="58"/>
      <c r="L321" s="58"/>
      <c r="M321" s="58"/>
    </row>
    <row r="322" spans="1:13" ht="22.5">
      <c r="A322" s="9" t="s">
        <v>166</v>
      </c>
      <c r="B322" s="10" t="s">
        <v>167</v>
      </c>
      <c r="C322" s="75">
        <v>1655776546.3800001</v>
      </c>
      <c r="D322" s="75">
        <f t="shared" si="157"/>
        <v>219759313.34262392</v>
      </c>
      <c r="E322" s="337">
        <v>394000000</v>
      </c>
      <c r="F322" s="337">
        <v>394000000</v>
      </c>
      <c r="G322" s="337">
        <v>241562662.77000001</v>
      </c>
      <c r="H322" s="154">
        <f t="shared" si="152"/>
        <v>109.92146776204328</v>
      </c>
      <c r="I322" s="154">
        <f t="shared" si="144"/>
        <v>61.310320500000003</v>
      </c>
      <c r="J322" s="58"/>
      <c r="K322" s="58"/>
      <c r="L322" s="58"/>
      <c r="M322" s="58"/>
    </row>
    <row r="323" spans="1:13">
      <c r="A323" s="5" t="s">
        <v>210</v>
      </c>
      <c r="B323" s="64" t="s">
        <v>211</v>
      </c>
      <c r="C323" s="70">
        <f>C324+C328</f>
        <v>2725884391.79</v>
      </c>
      <c r="D323" s="70">
        <f t="shared" si="157"/>
        <v>361787031.8919636</v>
      </c>
      <c r="E323" s="334">
        <f>E324+E328</f>
        <v>950000000</v>
      </c>
      <c r="F323" s="334">
        <f>F324+F328</f>
        <v>950000000</v>
      </c>
      <c r="G323" s="334">
        <f>G324+G328</f>
        <v>443882580.5</v>
      </c>
      <c r="H323" s="149">
        <f t="shared" si="152"/>
        <v>122.69167807887366</v>
      </c>
      <c r="I323" s="149">
        <f t="shared" si="144"/>
        <v>46.724482157894734</v>
      </c>
      <c r="J323" s="56"/>
      <c r="K323" s="56"/>
      <c r="L323" s="56"/>
      <c r="M323" s="56"/>
    </row>
    <row r="324" spans="1:13">
      <c r="A324" s="6" t="s">
        <v>0</v>
      </c>
      <c r="B324" s="65" t="s">
        <v>1</v>
      </c>
      <c r="C324" s="71">
        <f>C325</f>
        <v>469019523.79000002</v>
      </c>
      <c r="D324" s="71">
        <f t="shared" si="157"/>
        <v>62249588.398699313</v>
      </c>
      <c r="E324" s="332">
        <f>E325</f>
        <v>398400000</v>
      </c>
      <c r="F324" s="332">
        <f t="shared" ref="F324:G324" si="162">F325</f>
        <v>398400000</v>
      </c>
      <c r="G324" s="332">
        <f t="shared" si="162"/>
        <v>48685677.780000001</v>
      </c>
      <c r="H324" s="150">
        <f t="shared" si="152"/>
        <v>78.210441277419392</v>
      </c>
      <c r="I324" s="150">
        <f t="shared" si="144"/>
        <v>12.220300647590362</v>
      </c>
      <c r="J324" s="56"/>
      <c r="K324" s="56"/>
      <c r="L324" s="56"/>
      <c r="M324" s="56"/>
    </row>
    <row r="325" spans="1:13" ht="22.5">
      <c r="A325" s="7" t="s">
        <v>20</v>
      </c>
      <c r="B325" s="66" t="s">
        <v>21</v>
      </c>
      <c r="C325" s="73">
        <f t="shared" ref="C325:G326" si="163">C326</f>
        <v>469019523.79000002</v>
      </c>
      <c r="D325" s="73">
        <f t="shared" si="157"/>
        <v>62249588.398699313</v>
      </c>
      <c r="E325" s="335">
        <f t="shared" si="163"/>
        <v>398400000</v>
      </c>
      <c r="F325" s="335">
        <f t="shared" si="163"/>
        <v>398400000</v>
      </c>
      <c r="G325" s="335">
        <f t="shared" si="163"/>
        <v>48685677.780000001</v>
      </c>
      <c r="H325" s="152">
        <f t="shared" si="152"/>
        <v>78.210441277419392</v>
      </c>
      <c r="I325" s="152">
        <f t="shared" si="144"/>
        <v>12.220300647590362</v>
      </c>
      <c r="J325" s="58"/>
      <c r="K325" s="58"/>
      <c r="L325" s="58"/>
      <c r="M325" s="58"/>
    </row>
    <row r="326" spans="1:13" hidden="1">
      <c r="A326" s="8" t="s">
        <v>164</v>
      </c>
      <c r="B326" s="66" t="s">
        <v>165</v>
      </c>
      <c r="C326" s="73">
        <f t="shared" si="163"/>
        <v>469019523.79000002</v>
      </c>
      <c r="D326" s="73">
        <f t="shared" si="157"/>
        <v>62249588.398699313</v>
      </c>
      <c r="E326" s="335">
        <f t="shared" si="163"/>
        <v>398400000</v>
      </c>
      <c r="F326" s="335">
        <f t="shared" si="163"/>
        <v>398400000</v>
      </c>
      <c r="G326" s="335">
        <f t="shared" si="163"/>
        <v>48685677.780000001</v>
      </c>
      <c r="H326" s="152">
        <f t="shared" si="152"/>
        <v>78.210441277419392</v>
      </c>
      <c r="I326" s="152">
        <f t="shared" si="144"/>
        <v>12.220300647590362</v>
      </c>
    </row>
    <row r="327" spans="1:13" ht="22.5">
      <c r="A327" s="9" t="s">
        <v>166</v>
      </c>
      <c r="B327" s="10" t="s">
        <v>167</v>
      </c>
      <c r="C327" s="75">
        <v>469019523.79000002</v>
      </c>
      <c r="D327" s="75">
        <f t="shared" si="157"/>
        <v>62249588.398699313</v>
      </c>
      <c r="E327" s="337">
        <v>398400000</v>
      </c>
      <c r="F327" s="337">
        <v>398400000</v>
      </c>
      <c r="G327" s="337">
        <v>48685677.780000001</v>
      </c>
      <c r="H327" s="154">
        <f t="shared" si="152"/>
        <v>78.210441277419392</v>
      </c>
      <c r="I327" s="154">
        <f t="shared" si="144"/>
        <v>12.220300647590362</v>
      </c>
    </row>
    <row r="328" spans="1:13">
      <c r="A328" s="6" t="s">
        <v>170</v>
      </c>
      <c r="B328" s="65" t="s">
        <v>171</v>
      </c>
      <c r="C328" s="71">
        <f>C329</f>
        <v>2256864868</v>
      </c>
      <c r="D328" s="71">
        <f t="shared" si="157"/>
        <v>299537443.49326432</v>
      </c>
      <c r="E328" s="332">
        <f>E329</f>
        <v>551600000</v>
      </c>
      <c r="F328" s="332">
        <f t="shared" ref="F328:G328" si="164">F329</f>
        <v>551600000</v>
      </c>
      <c r="G328" s="332">
        <f t="shared" si="164"/>
        <v>395196902.72000003</v>
      </c>
      <c r="H328" s="150">
        <f t="shared" si="152"/>
        <v>131.9357266694729</v>
      </c>
      <c r="I328" s="150">
        <f t="shared" si="144"/>
        <v>71.645558868745468</v>
      </c>
    </row>
    <row r="329" spans="1:13" ht="22.5">
      <c r="A329" s="7" t="s">
        <v>20</v>
      </c>
      <c r="B329" s="66" t="s">
        <v>21</v>
      </c>
      <c r="C329" s="73">
        <f t="shared" ref="C329:G330" si="165">C330</f>
        <v>2256864868</v>
      </c>
      <c r="D329" s="73">
        <f t="shared" si="157"/>
        <v>299537443.49326432</v>
      </c>
      <c r="E329" s="335">
        <f t="shared" si="165"/>
        <v>551600000</v>
      </c>
      <c r="F329" s="335">
        <f t="shared" si="165"/>
        <v>551600000</v>
      </c>
      <c r="G329" s="335">
        <f t="shared" si="165"/>
        <v>395196902.72000003</v>
      </c>
      <c r="H329" s="152">
        <f t="shared" si="152"/>
        <v>131.9357266694729</v>
      </c>
      <c r="I329" s="152">
        <f t="shared" si="144"/>
        <v>71.645558868745468</v>
      </c>
    </row>
    <row r="330" spans="1:13" hidden="1">
      <c r="A330" s="8" t="s">
        <v>164</v>
      </c>
      <c r="B330" s="66" t="s">
        <v>165</v>
      </c>
      <c r="C330" s="73">
        <f t="shared" si="165"/>
        <v>2256864868</v>
      </c>
      <c r="D330" s="73">
        <f t="shared" si="157"/>
        <v>299537443.49326432</v>
      </c>
      <c r="E330" s="335">
        <f t="shared" si="165"/>
        <v>551600000</v>
      </c>
      <c r="F330" s="335">
        <f t="shared" si="165"/>
        <v>551600000</v>
      </c>
      <c r="G330" s="335">
        <f t="shared" si="165"/>
        <v>395196902.72000003</v>
      </c>
      <c r="H330" s="152">
        <f t="shared" si="152"/>
        <v>131.9357266694729</v>
      </c>
      <c r="I330" s="152">
        <f t="shared" si="144"/>
        <v>71.645558868745468</v>
      </c>
    </row>
    <row r="331" spans="1:13" ht="22.5">
      <c r="A331" s="9" t="s">
        <v>166</v>
      </c>
      <c r="B331" s="10" t="s">
        <v>167</v>
      </c>
      <c r="C331" s="75">
        <v>2256864868</v>
      </c>
      <c r="D331" s="75">
        <f t="shared" si="157"/>
        <v>299537443.49326432</v>
      </c>
      <c r="E331" s="337">
        <v>551600000</v>
      </c>
      <c r="F331" s="337">
        <v>551600000</v>
      </c>
      <c r="G331" s="337">
        <v>395196902.72000003</v>
      </c>
      <c r="H331" s="154">
        <f t="shared" si="152"/>
        <v>131.9357266694729</v>
      </c>
      <c r="I331" s="154">
        <f t="shared" si="144"/>
        <v>71.645558868745468</v>
      </c>
    </row>
    <row r="332" spans="1:13">
      <c r="A332" s="5" t="s">
        <v>214</v>
      </c>
      <c r="B332" s="64" t="s">
        <v>215</v>
      </c>
      <c r="C332" s="70">
        <f t="shared" ref="C332:G335" si="166">C333</f>
        <v>79357342.439999998</v>
      </c>
      <c r="D332" s="70">
        <f t="shared" si="157"/>
        <v>10532529.356957993</v>
      </c>
      <c r="E332" s="334">
        <f t="shared" si="166"/>
        <v>22300000</v>
      </c>
      <c r="F332" s="334">
        <f t="shared" si="166"/>
        <v>22300000</v>
      </c>
      <c r="G332" s="334">
        <f t="shared" si="166"/>
        <v>11008067.32</v>
      </c>
      <c r="H332" s="149">
        <f t="shared" si="152"/>
        <v>104.51494552662091</v>
      </c>
      <c r="I332" s="149">
        <f t="shared" si="144"/>
        <v>49.36353058295964</v>
      </c>
    </row>
    <row r="333" spans="1:13">
      <c r="A333" s="6" t="s">
        <v>0</v>
      </c>
      <c r="B333" s="65" t="s">
        <v>1</v>
      </c>
      <c r="C333" s="71">
        <f>C334</f>
        <v>79357342.439999998</v>
      </c>
      <c r="D333" s="71">
        <f t="shared" si="157"/>
        <v>10532529.356957993</v>
      </c>
      <c r="E333" s="332">
        <f>E334</f>
        <v>22300000</v>
      </c>
      <c r="F333" s="332">
        <f t="shared" si="166"/>
        <v>22300000</v>
      </c>
      <c r="G333" s="332">
        <f t="shared" si="166"/>
        <v>11008067.32</v>
      </c>
      <c r="H333" s="150">
        <f t="shared" si="152"/>
        <v>104.51494552662091</v>
      </c>
      <c r="I333" s="150">
        <f t="shared" si="144"/>
        <v>49.36353058295964</v>
      </c>
    </row>
    <row r="334" spans="1:13" ht="22.5">
      <c r="A334" s="7" t="s">
        <v>20</v>
      </c>
      <c r="B334" s="66" t="s">
        <v>21</v>
      </c>
      <c r="C334" s="73">
        <f t="shared" si="166"/>
        <v>79357342.439999998</v>
      </c>
      <c r="D334" s="73">
        <f t="shared" si="157"/>
        <v>10532529.356957993</v>
      </c>
      <c r="E334" s="335">
        <f t="shared" si="166"/>
        <v>22300000</v>
      </c>
      <c r="F334" s="335">
        <f t="shared" si="166"/>
        <v>22300000</v>
      </c>
      <c r="G334" s="335">
        <f t="shared" si="166"/>
        <v>11008067.32</v>
      </c>
      <c r="H334" s="152">
        <f t="shared" si="152"/>
        <v>104.51494552662091</v>
      </c>
      <c r="I334" s="152">
        <f t="shared" si="144"/>
        <v>49.36353058295964</v>
      </c>
    </row>
    <row r="335" spans="1:13" hidden="1">
      <c r="A335" s="8" t="s">
        <v>164</v>
      </c>
      <c r="B335" s="66" t="s">
        <v>165</v>
      </c>
      <c r="C335" s="73">
        <f t="shared" si="166"/>
        <v>79357342.439999998</v>
      </c>
      <c r="D335" s="73">
        <f t="shared" si="157"/>
        <v>10532529.356957993</v>
      </c>
      <c r="E335" s="335">
        <f t="shared" si="166"/>
        <v>22300000</v>
      </c>
      <c r="F335" s="335">
        <f t="shared" si="166"/>
        <v>22300000</v>
      </c>
      <c r="G335" s="335">
        <f t="shared" si="166"/>
        <v>11008067.32</v>
      </c>
      <c r="H335" s="152">
        <f t="shared" si="152"/>
        <v>104.51494552662091</v>
      </c>
      <c r="I335" s="152">
        <f t="shared" si="144"/>
        <v>49.36353058295964</v>
      </c>
    </row>
    <row r="336" spans="1:13" ht="22.5">
      <c r="A336" s="9" t="s">
        <v>166</v>
      </c>
      <c r="B336" s="10" t="s">
        <v>167</v>
      </c>
      <c r="C336" s="74">
        <v>79357342.439999998</v>
      </c>
      <c r="D336" s="74">
        <f t="shared" si="157"/>
        <v>10532529.356957993</v>
      </c>
      <c r="E336" s="336">
        <v>22300000</v>
      </c>
      <c r="F336" s="336">
        <v>22300000</v>
      </c>
      <c r="G336" s="336">
        <v>11008067.32</v>
      </c>
      <c r="H336" s="153">
        <f t="shared" si="152"/>
        <v>104.51494552662091</v>
      </c>
      <c r="I336" s="153">
        <f t="shared" si="144"/>
        <v>49.36353058295964</v>
      </c>
    </row>
    <row r="337" spans="1:9">
      <c r="A337" s="5" t="s">
        <v>216</v>
      </c>
      <c r="B337" s="64" t="s">
        <v>217</v>
      </c>
      <c r="C337" s="70">
        <f t="shared" ref="C337:G340" si="167">C338</f>
        <v>2588866085.8000002</v>
      </c>
      <c r="D337" s="70">
        <f t="shared" si="157"/>
        <v>343601577.51675624</v>
      </c>
      <c r="E337" s="334">
        <f t="shared" si="167"/>
        <v>800000000</v>
      </c>
      <c r="F337" s="334">
        <f t="shared" si="167"/>
        <v>800000000</v>
      </c>
      <c r="G337" s="334">
        <f t="shared" si="167"/>
        <v>381236916.44</v>
      </c>
      <c r="H337" s="149">
        <f t="shared" si="152"/>
        <v>110.95319154098134</v>
      </c>
      <c r="I337" s="149">
        <f t="shared" ref="I337:I369" si="168">IFERROR(G337/E337,0)*100</f>
        <v>47.654614555000002</v>
      </c>
    </row>
    <row r="338" spans="1:9">
      <c r="A338" s="6" t="s">
        <v>0</v>
      </c>
      <c r="B338" s="65" t="s">
        <v>1</v>
      </c>
      <c r="C338" s="71">
        <f>C339</f>
        <v>2588866085.8000002</v>
      </c>
      <c r="D338" s="71">
        <f t="shared" si="157"/>
        <v>343601577.51675624</v>
      </c>
      <c r="E338" s="332">
        <f>E339</f>
        <v>800000000</v>
      </c>
      <c r="F338" s="332">
        <f t="shared" si="167"/>
        <v>800000000</v>
      </c>
      <c r="G338" s="332">
        <f t="shared" si="167"/>
        <v>381236916.44</v>
      </c>
      <c r="H338" s="150">
        <f t="shared" si="152"/>
        <v>110.95319154098134</v>
      </c>
      <c r="I338" s="150">
        <f t="shared" si="168"/>
        <v>47.654614555000002</v>
      </c>
    </row>
    <row r="339" spans="1:9" ht="22.5">
      <c r="A339" s="7" t="s">
        <v>20</v>
      </c>
      <c r="B339" s="66" t="s">
        <v>21</v>
      </c>
      <c r="C339" s="73">
        <f t="shared" si="167"/>
        <v>2588866085.8000002</v>
      </c>
      <c r="D339" s="73">
        <f t="shared" si="157"/>
        <v>343601577.51675624</v>
      </c>
      <c r="E339" s="335">
        <f t="shared" si="167"/>
        <v>800000000</v>
      </c>
      <c r="F339" s="335">
        <f t="shared" si="167"/>
        <v>800000000</v>
      </c>
      <c r="G339" s="335">
        <f t="shared" si="167"/>
        <v>381236916.44</v>
      </c>
      <c r="H339" s="152">
        <f t="shared" si="152"/>
        <v>110.95319154098134</v>
      </c>
      <c r="I339" s="152">
        <f t="shared" si="168"/>
        <v>47.654614555000002</v>
      </c>
    </row>
    <row r="340" spans="1:9" hidden="1">
      <c r="A340" s="8" t="s">
        <v>22</v>
      </c>
      <c r="B340" s="66" t="s">
        <v>23</v>
      </c>
      <c r="C340" s="73">
        <f t="shared" si="167"/>
        <v>2588866085.8000002</v>
      </c>
      <c r="D340" s="73">
        <f t="shared" si="157"/>
        <v>343601577.51675624</v>
      </c>
      <c r="E340" s="335">
        <f t="shared" si="167"/>
        <v>800000000</v>
      </c>
      <c r="F340" s="335">
        <f t="shared" si="167"/>
        <v>800000000</v>
      </c>
      <c r="G340" s="335">
        <f t="shared" si="167"/>
        <v>381236916.44</v>
      </c>
      <c r="H340" s="152">
        <f t="shared" si="152"/>
        <v>110.95319154098134</v>
      </c>
      <c r="I340" s="152">
        <f t="shared" si="168"/>
        <v>47.654614555000002</v>
      </c>
    </row>
    <row r="341" spans="1:9">
      <c r="A341" s="9" t="s">
        <v>24</v>
      </c>
      <c r="B341" s="10" t="s">
        <v>25</v>
      </c>
      <c r="C341" s="74">
        <v>2588866085.8000002</v>
      </c>
      <c r="D341" s="74">
        <f t="shared" si="157"/>
        <v>343601577.51675624</v>
      </c>
      <c r="E341" s="336">
        <v>800000000</v>
      </c>
      <c r="F341" s="336">
        <v>800000000</v>
      </c>
      <c r="G341" s="336">
        <v>381236916.44</v>
      </c>
      <c r="H341" s="153">
        <f t="shared" si="152"/>
        <v>110.95319154098134</v>
      </c>
      <c r="I341" s="153">
        <f t="shared" si="168"/>
        <v>47.654614555000002</v>
      </c>
    </row>
    <row r="342" spans="1:9" ht="22.5">
      <c r="A342" s="5" t="s">
        <v>220</v>
      </c>
      <c r="B342" s="64" t="s">
        <v>221</v>
      </c>
      <c r="C342" s="70">
        <f t="shared" ref="C342:G345" si="169">C343</f>
        <v>527127.29</v>
      </c>
      <c r="D342" s="70">
        <f t="shared" si="157"/>
        <v>69961.814320791033</v>
      </c>
      <c r="E342" s="334">
        <f t="shared" si="169"/>
        <v>1000000</v>
      </c>
      <c r="F342" s="334">
        <f t="shared" si="169"/>
        <v>1000000</v>
      </c>
      <c r="G342" s="334">
        <f t="shared" si="169"/>
        <v>0</v>
      </c>
      <c r="H342" s="149">
        <f t="shared" si="152"/>
        <v>0</v>
      </c>
      <c r="I342" s="149">
        <f t="shared" si="168"/>
        <v>0</v>
      </c>
    </row>
    <row r="343" spans="1:9">
      <c r="A343" s="6" t="s">
        <v>170</v>
      </c>
      <c r="B343" s="65" t="s">
        <v>171</v>
      </c>
      <c r="C343" s="71">
        <f>C344</f>
        <v>527127.29</v>
      </c>
      <c r="D343" s="71">
        <f t="shared" si="157"/>
        <v>69961.814320791033</v>
      </c>
      <c r="E343" s="332">
        <f>E344</f>
        <v>1000000</v>
      </c>
      <c r="F343" s="332">
        <f t="shared" si="169"/>
        <v>1000000</v>
      </c>
      <c r="G343" s="332">
        <f t="shared" si="169"/>
        <v>0</v>
      </c>
      <c r="H343" s="150">
        <f t="shared" si="152"/>
        <v>0</v>
      </c>
      <c r="I343" s="150">
        <f t="shared" si="168"/>
        <v>0</v>
      </c>
    </row>
    <row r="344" spans="1:9" ht="22.5">
      <c r="A344" s="7" t="s">
        <v>20</v>
      </c>
      <c r="B344" s="66" t="s">
        <v>21</v>
      </c>
      <c r="C344" s="73">
        <f t="shared" si="169"/>
        <v>527127.29</v>
      </c>
      <c r="D344" s="73">
        <f t="shared" ref="D344:D374" si="170">C344/$A$4</f>
        <v>69961.814320791033</v>
      </c>
      <c r="E344" s="335">
        <f t="shared" si="169"/>
        <v>1000000</v>
      </c>
      <c r="F344" s="335">
        <f t="shared" si="169"/>
        <v>1000000</v>
      </c>
      <c r="G344" s="335">
        <f t="shared" si="169"/>
        <v>0</v>
      </c>
      <c r="H344" s="152">
        <f t="shared" si="152"/>
        <v>0</v>
      </c>
      <c r="I344" s="152">
        <f t="shared" si="168"/>
        <v>0</v>
      </c>
    </row>
    <row r="345" spans="1:9" hidden="1">
      <c r="A345" s="8" t="s">
        <v>164</v>
      </c>
      <c r="B345" s="66" t="s">
        <v>165</v>
      </c>
      <c r="C345" s="73">
        <f t="shared" si="169"/>
        <v>527127.29</v>
      </c>
      <c r="D345" s="73">
        <f t="shared" si="170"/>
        <v>69961.814320791033</v>
      </c>
      <c r="E345" s="335">
        <f t="shared" si="169"/>
        <v>1000000</v>
      </c>
      <c r="F345" s="335">
        <f t="shared" si="169"/>
        <v>1000000</v>
      </c>
      <c r="G345" s="335">
        <f t="shared" si="169"/>
        <v>0</v>
      </c>
      <c r="H345" s="152">
        <f t="shared" si="152"/>
        <v>0</v>
      </c>
      <c r="I345" s="152">
        <f t="shared" si="168"/>
        <v>0</v>
      </c>
    </row>
    <row r="346" spans="1:9" ht="22.5">
      <c r="A346" s="9" t="s">
        <v>166</v>
      </c>
      <c r="B346" s="10" t="s">
        <v>167</v>
      </c>
      <c r="C346" s="74">
        <v>527127.29</v>
      </c>
      <c r="D346" s="74">
        <f t="shared" si="170"/>
        <v>69961.814320791033</v>
      </c>
      <c r="E346" s="336">
        <v>1000000</v>
      </c>
      <c r="F346" s="336">
        <v>1000000</v>
      </c>
      <c r="G346" s="336">
        <v>0</v>
      </c>
      <c r="H346" s="153">
        <f t="shared" si="152"/>
        <v>0</v>
      </c>
      <c r="I346" s="153">
        <f t="shared" si="168"/>
        <v>0</v>
      </c>
    </row>
    <row r="347" spans="1:9">
      <c r="A347" s="5" t="s">
        <v>222</v>
      </c>
      <c r="B347" s="64" t="s">
        <v>223</v>
      </c>
      <c r="C347" s="70">
        <f t="shared" ref="C347:G350" si="171">C348</f>
        <v>109164.2</v>
      </c>
      <c r="D347" s="70">
        <f t="shared" si="170"/>
        <v>14488.579202335921</v>
      </c>
      <c r="E347" s="334">
        <f t="shared" si="171"/>
        <v>0</v>
      </c>
      <c r="F347" s="334">
        <f t="shared" si="171"/>
        <v>0</v>
      </c>
      <c r="G347" s="334">
        <f t="shared" si="171"/>
        <v>83.85</v>
      </c>
      <c r="H347" s="149">
        <f t="shared" si="152"/>
        <v>0.57873169500623822</v>
      </c>
      <c r="I347" s="149">
        <f t="shared" si="168"/>
        <v>0</v>
      </c>
    </row>
    <row r="348" spans="1:9">
      <c r="A348" s="6" t="s">
        <v>116</v>
      </c>
      <c r="B348" s="65" t="s">
        <v>117</v>
      </c>
      <c r="C348" s="71">
        <f>C349</f>
        <v>109164.2</v>
      </c>
      <c r="D348" s="71">
        <f t="shared" si="170"/>
        <v>14488.579202335921</v>
      </c>
      <c r="E348" s="332">
        <f>E349</f>
        <v>0</v>
      </c>
      <c r="F348" s="332">
        <f t="shared" si="171"/>
        <v>0</v>
      </c>
      <c r="G348" s="332">
        <f t="shared" si="171"/>
        <v>83.85</v>
      </c>
      <c r="H348" s="150">
        <f t="shared" si="152"/>
        <v>0.57873169500623822</v>
      </c>
      <c r="I348" s="150">
        <f t="shared" si="168"/>
        <v>0</v>
      </c>
    </row>
    <row r="349" spans="1:9" ht="22.5">
      <c r="A349" s="7" t="s">
        <v>20</v>
      </c>
      <c r="B349" s="66" t="s">
        <v>21</v>
      </c>
      <c r="C349" s="73">
        <f t="shared" si="171"/>
        <v>109164.2</v>
      </c>
      <c r="D349" s="73">
        <f t="shared" si="170"/>
        <v>14488.579202335921</v>
      </c>
      <c r="E349" s="335">
        <f t="shared" si="171"/>
        <v>0</v>
      </c>
      <c r="F349" s="335">
        <f t="shared" si="171"/>
        <v>0</v>
      </c>
      <c r="G349" s="335">
        <f t="shared" si="171"/>
        <v>83.85</v>
      </c>
      <c r="H349" s="152">
        <f t="shared" si="152"/>
        <v>0.57873169500623822</v>
      </c>
      <c r="I349" s="152">
        <f t="shared" si="168"/>
        <v>0</v>
      </c>
    </row>
    <row r="350" spans="1:9" hidden="1">
      <c r="A350" s="8" t="s">
        <v>22</v>
      </c>
      <c r="B350" s="66" t="s">
        <v>23</v>
      </c>
      <c r="C350" s="73">
        <f t="shared" si="171"/>
        <v>109164.2</v>
      </c>
      <c r="D350" s="73">
        <f t="shared" si="170"/>
        <v>14488.579202335921</v>
      </c>
      <c r="E350" s="335">
        <f t="shared" si="171"/>
        <v>0</v>
      </c>
      <c r="F350" s="335">
        <f t="shared" si="171"/>
        <v>0</v>
      </c>
      <c r="G350" s="335">
        <f t="shared" si="171"/>
        <v>83.85</v>
      </c>
      <c r="H350" s="152">
        <f t="shared" si="152"/>
        <v>0.57873169500623822</v>
      </c>
      <c r="I350" s="152">
        <f t="shared" si="168"/>
        <v>0</v>
      </c>
    </row>
    <row r="351" spans="1:9">
      <c r="A351" s="9" t="s">
        <v>24</v>
      </c>
      <c r="B351" s="10" t="s">
        <v>25</v>
      </c>
      <c r="C351" s="74">
        <v>109164.2</v>
      </c>
      <c r="D351" s="74">
        <f t="shared" si="170"/>
        <v>14488.579202335921</v>
      </c>
      <c r="E351" s="336">
        <v>0</v>
      </c>
      <c r="F351" s="336">
        <v>0</v>
      </c>
      <c r="G351" s="336">
        <v>83.85</v>
      </c>
      <c r="H351" s="153">
        <f t="shared" si="152"/>
        <v>0.57873169500623822</v>
      </c>
      <c r="I351" s="153">
        <f t="shared" si="168"/>
        <v>0</v>
      </c>
    </row>
    <row r="352" spans="1:9" ht="22.5">
      <c r="A352" s="5" t="s">
        <v>229</v>
      </c>
      <c r="B352" s="64" t="s">
        <v>230</v>
      </c>
      <c r="C352" s="70">
        <f t="shared" ref="C352:G355" si="172">C353</f>
        <v>411224100</v>
      </c>
      <c r="D352" s="70">
        <f t="shared" si="170"/>
        <v>54578817.439777024</v>
      </c>
      <c r="E352" s="334">
        <f t="shared" si="172"/>
        <v>70230000</v>
      </c>
      <c r="F352" s="334">
        <f t="shared" si="172"/>
        <v>70230000</v>
      </c>
      <c r="G352" s="334">
        <f t="shared" si="172"/>
        <v>57279275.670000002</v>
      </c>
      <c r="H352" s="149">
        <f t="shared" si="152"/>
        <v>104.94781374331296</v>
      </c>
      <c r="I352" s="149">
        <f t="shared" si="168"/>
        <v>81.559555275523294</v>
      </c>
    </row>
    <row r="353" spans="1:9">
      <c r="A353" s="6" t="s">
        <v>0</v>
      </c>
      <c r="B353" s="65" t="s">
        <v>1</v>
      </c>
      <c r="C353" s="71">
        <f>C354</f>
        <v>411224100</v>
      </c>
      <c r="D353" s="71">
        <f t="shared" si="170"/>
        <v>54578817.439777024</v>
      </c>
      <c r="E353" s="332">
        <f>E354</f>
        <v>70230000</v>
      </c>
      <c r="F353" s="332">
        <f t="shared" si="172"/>
        <v>70230000</v>
      </c>
      <c r="G353" s="332">
        <f t="shared" si="172"/>
        <v>57279275.670000002</v>
      </c>
      <c r="H353" s="150">
        <f t="shared" si="152"/>
        <v>104.94781374331296</v>
      </c>
      <c r="I353" s="150">
        <f t="shared" si="168"/>
        <v>81.559555275523294</v>
      </c>
    </row>
    <row r="354" spans="1:9" ht="22.5">
      <c r="A354" s="7" t="s">
        <v>20</v>
      </c>
      <c r="B354" s="66" t="s">
        <v>21</v>
      </c>
      <c r="C354" s="73">
        <f t="shared" si="172"/>
        <v>411224100</v>
      </c>
      <c r="D354" s="73">
        <f t="shared" si="170"/>
        <v>54578817.439777024</v>
      </c>
      <c r="E354" s="335">
        <f t="shared" si="172"/>
        <v>70230000</v>
      </c>
      <c r="F354" s="335">
        <f t="shared" si="172"/>
        <v>70230000</v>
      </c>
      <c r="G354" s="335">
        <f t="shared" si="172"/>
        <v>57279275.670000002</v>
      </c>
      <c r="H354" s="152">
        <f t="shared" si="152"/>
        <v>104.94781374331296</v>
      </c>
      <c r="I354" s="152">
        <f t="shared" si="168"/>
        <v>81.559555275523294</v>
      </c>
    </row>
    <row r="355" spans="1:9" hidden="1">
      <c r="A355" s="8" t="s">
        <v>22</v>
      </c>
      <c r="B355" s="66" t="s">
        <v>23</v>
      </c>
      <c r="C355" s="73">
        <f t="shared" si="172"/>
        <v>411224100</v>
      </c>
      <c r="D355" s="73">
        <f t="shared" si="170"/>
        <v>54578817.439777024</v>
      </c>
      <c r="E355" s="335">
        <f t="shared" si="172"/>
        <v>70230000</v>
      </c>
      <c r="F355" s="335">
        <f t="shared" si="172"/>
        <v>70230000</v>
      </c>
      <c r="G355" s="335">
        <f t="shared" si="172"/>
        <v>57279275.670000002</v>
      </c>
      <c r="H355" s="152">
        <f t="shared" si="152"/>
        <v>104.94781374331296</v>
      </c>
      <c r="I355" s="152">
        <f t="shared" si="168"/>
        <v>81.559555275523294</v>
      </c>
    </row>
    <row r="356" spans="1:9">
      <c r="A356" s="9" t="s">
        <v>24</v>
      </c>
      <c r="B356" s="10" t="s">
        <v>25</v>
      </c>
      <c r="C356" s="74">
        <v>411224100</v>
      </c>
      <c r="D356" s="74">
        <f t="shared" si="170"/>
        <v>54578817.439777024</v>
      </c>
      <c r="E356" s="336">
        <v>70230000</v>
      </c>
      <c r="F356" s="336">
        <v>70230000</v>
      </c>
      <c r="G356" s="336">
        <v>57279275.670000002</v>
      </c>
      <c r="H356" s="153">
        <f t="shared" si="152"/>
        <v>104.94781374331296</v>
      </c>
      <c r="I356" s="153">
        <f t="shared" si="168"/>
        <v>81.559555275523294</v>
      </c>
    </row>
    <row r="357" spans="1:9">
      <c r="A357" s="5" t="s">
        <v>231</v>
      </c>
      <c r="B357" s="64" t="s">
        <v>232</v>
      </c>
      <c r="C357" s="70">
        <f t="shared" ref="C357:G360" si="173">C358</f>
        <v>32175.200000000001</v>
      </c>
      <c r="D357" s="70">
        <f t="shared" si="170"/>
        <v>4270.3829053022764</v>
      </c>
      <c r="E357" s="334">
        <f t="shared" si="173"/>
        <v>15000</v>
      </c>
      <c r="F357" s="334">
        <f t="shared" si="173"/>
        <v>15000</v>
      </c>
      <c r="G357" s="334">
        <f t="shared" si="173"/>
        <v>0</v>
      </c>
      <c r="H357" s="149">
        <f t="shared" ref="H357:H374" si="174">IFERROR(G357/D357,0)*100</f>
        <v>0</v>
      </c>
      <c r="I357" s="149">
        <f t="shared" si="168"/>
        <v>0</v>
      </c>
    </row>
    <row r="358" spans="1:9">
      <c r="A358" s="6" t="s">
        <v>0</v>
      </c>
      <c r="B358" s="65" t="s">
        <v>1</v>
      </c>
      <c r="C358" s="71">
        <f>C359</f>
        <v>32175.200000000001</v>
      </c>
      <c r="D358" s="71">
        <f t="shared" si="170"/>
        <v>4270.3829053022764</v>
      </c>
      <c r="E358" s="332">
        <f>E359</f>
        <v>15000</v>
      </c>
      <c r="F358" s="332">
        <f t="shared" si="173"/>
        <v>15000</v>
      </c>
      <c r="G358" s="332">
        <f t="shared" si="173"/>
        <v>0</v>
      </c>
      <c r="H358" s="150">
        <f t="shared" si="174"/>
        <v>0</v>
      </c>
      <c r="I358" s="150">
        <f t="shared" si="168"/>
        <v>0</v>
      </c>
    </row>
    <row r="359" spans="1:9" ht="22.5">
      <c r="A359" s="7" t="s">
        <v>20</v>
      </c>
      <c r="B359" s="66" t="s">
        <v>21</v>
      </c>
      <c r="C359" s="73">
        <f t="shared" si="173"/>
        <v>32175.200000000001</v>
      </c>
      <c r="D359" s="73">
        <f t="shared" si="170"/>
        <v>4270.3829053022764</v>
      </c>
      <c r="E359" s="335">
        <f t="shared" si="173"/>
        <v>15000</v>
      </c>
      <c r="F359" s="335">
        <f t="shared" si="173"/>
        <v>15000</v>
      </c>
      <c r="G359" s="335">
        <f t="shared" si="173"/>
        <v>0</v>
      </c>
      <c r="H359" s="152">
        <f t="shared" si="174"/>
        <v>0</v>
      </c>
      <c r="I359" s="152">
        <f t="shared" si="168"/>
        <v>0</v>
      </c>
    </row>
    <row r="360" spans="1:9" hidden="1">
      <c r="A360" s="8" t="s">
        <v>164</v>
      </c>
      <c r="B360" s="66" t="s">
        <v>165</v>
      </c>
      <c r="C360" s="73">
        <f t="shared" si="173"/>
        <v>32175.200000000001</v>
      </c>
      <c r="D360" s="73">
        <f t="shared" si="170"/>
        <v>4270.3829053022764</v>
      </c>
      <c r="E360" s="335">
        <f t="shared" si="173"/>
        <v>15000</v>
      </c>
      <c r="F360" s="335">
        <f t="shared" si="173"/>
        <v>15000</v>
      </c>
      <c r="G360" s="335">
        <f t="shared" si="173"/>
        <v>0</v>
      </c>
      <c r="H360" s="152">
        <f t="shared" si="174"/>
        <v>0</v>
      </c>
      <c r="I360" s="152">
        <f t="shared" si="168"/>
        <v>0</v>
      </c>
    </row>
    <row r="361" spans="1:9" ht="22.5">
      <c r="A361" s="9" t="s">
        <v>166</v>
      </c>
      <c r="B361" s="10" t="s">
        <v>167</v>
      </c>
      <c r="C361" s="74">
        <v>32175.200000000001</v>
      </c>
      <c r="D361" s="74">
        <f t="shared" si="170"/>
        <v>4270.3829053022764</v>
      </c>
      <c r="E361" s="336">
        <v>15000</v>
      </c>
      <c r="F361" s="336">
        <v>15000</v>
      </c>
      <c r="G361" s="336">
        <v>0</v>
      </c>
      <c r="H361" s="153">
        <f t="shared" si="174"/>
        <v>0</v>
      </c>
      <c r="I361" s="153">
        <f t="shared" si="168"/>
        <v>0</v>
      </c>
    </row>
    <row r="362" spans="1:9">
      <c r="A362" s="5" t="s">
        <v>235</v>
      </c>
      <c r="B362" s="64" t="s">
        <v>236</v>
      </c>
      <c r="C362" s="70">
        <f t="shared" ref="C362:F362" si="175">C363</f>
        <v>58835.83</v>
      </c>
      <c r="D362" s="70">
        <f t="shared" si="170"/>
        <v>7808.8565930055074</v>
      </c>
      <c r="E362" s="334">
        <f t="shared" si="175"/>
        <v>8000</v>
      </c>
      <c r="F362" s="334">
        <f t="shared" si="175"/>
        <v>8000</v>
      </c>
      <c r="G362" s="334">
        <f>G363</f>
        <v>5187.66</v>
      </c>
      <c r="H362" s="149">
        <f t="shared" si="174"/>
        <v>66.433029448212082</v>
      </c>
      <c r="I362" s="149">
        <f t="shared" si="168"/>
        <v>64.845749999999995</v>
      </c>
    </row>
    <row r="363" spans="1:9">
      <c r="A363" s="6" t="s">
        <v>116</v>
      </c>
      <c r="B363" s="65" t="s">
        <v>117</v>
      </c>
      <c r="C363" s="71">
        <f>C364+C367</f>
        <v>58835.83</v>
      </c>
      <c r="D363" s="71">
        <f t="shared" si="170"/>
        <v>7808.8565930055074</v>
      </c>
      <c r="E363" s="332">
        <f>E364+E367</f>
        <v>8000</v>
      </c>
      <c r="F363" s="332">
        <f t="shared" ref="F363:G363" si="176">F364+F367</f>
        <v>8000</v>
      </c>
      <c r="G363" s="332">
        <f t="shared" si="176"/>
        <v>5187.66</v>
      </c>
      <c r="H363" s="150">
        <f t="shared" si="174"/>
        <v>66.433029448212082</v>
      </c>
      <c r="I363" s="150">
        <f t="shared" si="168"/>
        <v>64.845749999999995</v>
      </c>
    </row>
    <row r="364" spans="1:9">
      <c r="A364" s="7" t="s">
        <v>4</v>
      </c>
      <c r="B364" s="66" t="s">
        <v>5</v>
      </c>
      <c r="C364" s="73">
        <f t="shared" ref="C364:G365" si="177">C365</f>
        <v>15800.4</v>
      </c>
      <c r="D364" s="73">
        <f t="shared" si="170"/>
        <v>2097.0734620744574</v>
      </c>
      <c r="E364" s="335">
        <f t="shared" si="177"/>
        <v>5000</v>
      </c>
      <c r="F364" s="335">
        <f t="shared" si="177"/>
        <v>5000</v>
      </c>
      <c r="G364" s="335">
        <f t="shared" si="177"/>
        <v>2271.64</v>
      </c>
      <c r="H364" s="152">
        <f t="shared" si="174"/>
        <v>108.32429292929294</v>
      </c>
      <c r="I364" s="152">
        <f t="shared" si="168"/>
        <v>45.432799999999993</v>
      </c>
    </row>
    <row r="365" spans="1:9" hidden="1">
      <c r="A365" s="8" t="s">
        <v>6</v>
      </c>
      <c r="B365" s="66" t="s">
        <v>7</v>
      </c>
      <c r="C365" s="73">
        <f t="shared" si="177"/>
        <v>15800.4</v>
      </c>
      <c r="D365" s="73">
        <f t="shared" si="170"/>
        <v>2097.0734620744574</v>
      </c>
      <c r="E365" s="335">
        <f t="shared" si="177"/>
        <v>5000</v>
      </c>
      <c r="F365" s="335">
        <f t="shared" si="177"/>
        <v>5000</v>
      </c>
      <c r="G365" s="335">
        <f t="shared" si="177"/>
        <v>2271.64</v>
      </c>
      <c r="H365" s="152">
        <f t="shared" si="174"/>
        <v>108.32429292929294</v>
      </c>
      <c r="I365" s="152">
        <f t="shared" si="168"/>
        <v>45.432799999999993</v>
      </c>
    </row>
    <row r="366" spans="1:9">
      <c r="A366" s="9" t="s">
        <v>54</v>
      </c>
      <c r="B366" s="10" t="s">
        <v>55</v>
      </c>
      <c r="C366" s="74">
        <v>15800.4</v>
      </c>
      <c r="D366" s="74">
        <f t="shared" si="170"/>
        <v>2097.0734620744574</v>
      </c>
      <c r="E366" s="336">
        <v>5000</v>
      </c>
      <c r="F366" s="336">
        <v>5000</v>
      </c>
      <c r="G366" s="336">
        <v>2271.64</v>
      </c>
      <c r="H366" s="153">
        <f t="shared" si="174"/>
        <v>108.32429292929294</v>
      </c>
      <c r="I366" s="153">
        <f t="shared" si="168"/>
        <v>45.432799999999993</v>
      </c>
    </row>
    <row r="367" spans="1:9" ht="22.5">
      <c r="A367" s="7" t="s">
        <v>20</v>
      </c>
      <c r="B367" s="66" t="s">
        <v>21</v>
      </c>
      <c r="C367" s="73">
        <f t="shared" ref="C367:G368" si="178">C368</f>
        <v>43035.43</v>
      </c>
      <c r="D367" s="73">
        <f t="shared" si="170"/>
        <v>5711.7831309310504</v>
      </c>
      <c r="E367" s="335">
        <f t="shared" si="178"/>
        <v>3000</v>
      </c>
      <c r="F367" s="335">
        <f t="shared" si="178"/>
        <v>3000</v>
      </c>
      <c r="G367" s="335">
        <f t="shared" si="178"/>
        <v>2916.02</v>
      </c>
      <c r="H367" s="152">
        <f t="shared" si="174"/>
        <v>51.052708640299407</v>
      </c>
      <c r="I367" s="152">
        <f t="shared" si="168"/>
        <v>97.200666666666663</v>
      </c>
    </row>
    <row r="368" spans="1:9" hidden="1">
      <c r="A368" s="8" t="s">
        <v>22</v>
      </c>
      <c r="B368" s="66" t="s">
        <v>23</v>
      </c>
      <c r="C368" s="73">
        <f t="shared" si="178"/>
        <v>43035.43</v>
      </c>
      <c r="D368" s="73">
        <f t="shared" si="170"/>
        <v>5711.7831309310504</v>
      </c>
      <c r="E368" s="335">
        <f t="shared" si="178"/>
        <v>3000</v>
      </c>
      <c r="F368" s="335">
        <f t="shared" si="178"/>
        <v>3000</v>
      </c>
      <c r="G368" s="335">
        <f t="shared" si="178"/>
        <v>2916.02</v>
      </c>
      <c r="H368" s="152">
        <f t="shared" si="174"/>
        <v>51.052708640299407</v>
      </c>
      <c r="I368" s="152">
        <f t="shared" si="168"/>
        <v>97.200666666666663</v>
      </c>
    </row>
    <row r="369" spans="1:9">
      <c r="A369" s="9" t="s">
        <v>24</v>
      </c>
      <c r="B369" s="10" t="s">
        <v>25</v>
      </c>
      <c r="C369" s="74">
        <v>43035.43</v>
      </c>
      <c r="D369" s="74">
        <f t="shared" si="170"/>
        <v>5711.7831309310504</v>
      </c>
      <c r="E369" s="336">
        <v>3000</v>
      </c>
      <c r="F369" s="336">
        <v>3000</v>
      </c>
      <c r="G369" s="336">
        <v>2916.02</v>
      </c>
      <c r="H369" s="153">
        <f t="shared" si="174"/>
        <v>51.052708640299407</v>
      </c>
      <c r="I369" s="153">
        <f t="shared" si="168"/>
        <v>97.200666666666663</v>
      </c>
    </row>
    <row r="370" spans="1:9" hidden="1">
      <c r="A370" s="5" t="s">
        <v>237</v>
      </c>
      <c r="B370" s="64" t="s">
        <v>238</v>
      </c>
      <c r="C370" s="70">
        <f t="shared" ref="C370:G373" si="179">C371</f>
        <v>0</v>
      </c>
      <c r="D370" s="70">
        <f t="shared" si="170"/>
        <v>0</v>
      </c>
      <c r="E370" s="70">
        <f t="shared" si="179"/>
        <v>0</v>
      </c>
      <c r="F370" s="70">
        <f t="shared" si="179"/>
        <v>0</v>
      </c>
      <c r="G370" s="70">
        <f t="shared" si="179"/>
        <v>0</v>
      </c>
      <c r="H370" s="149">
        <f t="shared" si="174"/>
        <v>0</v>
      </c>
      <c r="I370" s="149">
        <f t="shared" ref="I370:I374" si="180">IFERROR(G370/F370,0)*100</f>
        <v>0</v>
      </c>
    </row>
    <row r="371" spans="1:9" hidden="1">
      <c r="A371" s="6" t="s">
        <v>116</v>
      </c>
      <c r="B371" s="65" t="s">
        <v>117</v>
      </c>
      <c r="C371" s="71">
        <f>C372</f>
        <v>0</v>
      </c>
      <c r="D371" s="71">
        <f t="shared" si="170"/>
        <v>0</v>
      </c>
      <c r="E371" s="71">
        <f>E372</f>
        <v>0</v>
      </c>
      <c r="F371" s="71">
        <f t="shared" si="179"/>
        <v>0</v>
      </c>
      <c r="G371" s="71">
        <f t="shared" si="179"/>
        <v>0</v>
      </c>
      <c r="H371" s="150">
        <f t="shared" si="174"/>
        <v>0</v>
      </c>
      <c r="I371" s="150">
        <f t="shared" si="180"/>
        <v>0</v>
      </c>
    </row>
    <row r="372" spans="1:9" hidden="1">
      <c r="A372" s="7" t="s">
        <v>239</v>
      </c>
      <c r="B372" s="66" t="s">
        <v>240</v>
      </c>
      <c r="C372" s="73">
        <f t="shared" si="179"/>
        <v>0</v>
      </c>
      <c r="D372" s="73">
        <f t="shared" si="170"/>
        <v>0</v>
      </c>
      <c r="E372" s="73">
        <f t="shared" si="179"/>
        <v>0</v>
      </c>
      <c r="F372" s="73">
        <f t="shared" si="179"/>
        <v>0</v>
      </c>
      <c r="G372" s="73">
        <f t="shared" si="179"/>
        <v>0</v>
      </c>
      <c r="H372" s="152">
        <f t="shared" si="174"/>
        <v>0</v>
      </c>
      <c r="I372" s="152">
        <f t="shared" si="180"/>
        <v>0</v>
      </c>
    </row>
    <row r="373" spans="1:9" ht="22.5" hidden="1">
      <c r="A373" s="8" t="s">
        <v>241</v>
      </c>
      <c r="B373" s="66" t="s">
        <v>242</v>
      </c>
      <c r="C373" s="73">
        <f t="shared" si="179"/>
        <v>0</v>
      </c>
      <c r="D373" s="73">
        <f t="shared" si="170"/>
        <v>0</v>
      </c>
      <c r="E373" s="73">
        <f t="shared" si="179"/>
        <v>0</v>
      </c>
      <c r="F373" s="73">
        <f t="shared" si="179"/>
        <v>0</v>
      </c>
      <c r="G373" s="73">
        <f t="shared" si="179"/>
        <v>0</v>
      </c>
      <c r="H373" s="152">
        <f t="shared" si="174"/>
        <v>0</v>
      </c>
      <c r="I373" s="152">
        <f t="shared" si="180"/>
        <v>0</v>
      </c>
    </row>
    <row r="374" spans="1:9" ht="22.5" hidden="1">
      <c r="A374" s="9" t="s">
        <v>243</v>
      </c>
      <c r="B374" s="10" t="s">
        <v>244</v>
      </c>
      <c r="C374" s="74">
        <v>0</v>
      </c>
      <c r="D374" s="74">
        <f t="shared" si="170"/>
        <v>0</v>
      </c>
      <c r="E374" s="74">
        <v>0</v>
      </c>
      <c r="F374" s="74">
        <v>0</v>
      </c>
      <c r="G374" s="74">
        <v>0</v>
      </c>
      <c r="H374" s="153">
        <f t="shared" si="174"/>
        <v>0</v>
      </c>
      <c r="I374" s="153">
        <f t="shared" si="180"/>
        <v>0</v>
      </c>
    </row>
  </sheetData>
  <mergeCells count="4">
    <mergeCell ref="A3:I3"/>
    <mergeCell ref="A5:B5"/>
    <mergeCell ref="A6:B6"/>
    <mergeCell ref="A1:I1"/>
  </mergeCells>
  <pageMargins left="0.7" right="0.7" top="0.75" bottom="0.75" header="0.3" footer="0.3"/>
  <pageSetup paperSize="9" scale="81" orientation="landscape" r:id="rId1"/>
  <rowBreaks count="7" manualBreakCount="7">
    <brk id="45" max="16383" man="1"/>
    <brk id="83" max="8" man="1"/>
    <brk id="122" max="16383" man="1"/>
    <brk id="157" max="16383" man="1"/>
    <brk id="238" max="16383" man="1"/>
    <brk id="309" max="16383" man="1"/>
    <brk id="34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N46"/>
  <sheetViews>
    <sheetView zoomScale="90" zoomScaleNormal="90" workbookViewId="0">
      <selection activeCell="M30" sqref="M30"/>
    </sheetView>
  </sheetViews>
  <sheetFormatPr defaultRowHeight="15"/>
  <cols>
    <col min="1" max="1" width="7" style="352" customWidth="1"/>
    <col min="2" max="2" width="22.28515625" style="352" customWidth="1"/>
    <col min="3" max="3" width="16" style="352" customWidth="1"/>
    <col min="4" max="4" width="17.28515625" style="352" customWidth="1"/>
    <col min="5" max="5" width="41.7109375" style="352" customWidth="1"/>
    <col min="6" max="6" width="21.140625" style="352" customWidth="1"/>
    <col min="7" max="7" width="16.5703125" style="352" customWidth="1"/>
    <col min="8" max="8" width="9.28515625" style="352" customWidth="1"/>
    <col min="9" max="9" width="11.85546875" style="352" customWidth="1"/>
    <col min="10" max="10" width="12.5703125" style="352" customWidth="1"/>
    <col min="11" max="11" width="17.7109375" style="352" customWidth="1"/>
    <col min="12" max="12" width="26" style="391" customWidth="1"/>
    <col min="13" max="13" width="15.140625" style="352" customWidth="1"/>
    <col min="14" max="14" width="9.85546875" style="352" bestFit="1" customWidth="1"/>
    <col min="15" max="16384" width="9.140625" style="352"/>
  </cols>
  <sheetData>
    <row r="1" spans="1:14" ht="32.25" customHeight="1">
      <c r="A1" s="470" t="s">
        <v>426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</row>
    <row r="2" spans="1:14" ht="19.5" thickBot="1">
      <c r="A2" s="353"/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4" t="s">
        <v>427</v>
      </c>
    </row>
    <row r="3" spans="1:14" s="358" customFormat="1" ht="51.75" customHeight="1">
      <c r="A3" s="355" t="s">
        <v>428</v>
      </c>
      <c r="B3" s="356" t="s">
        <v>429</v>
      </c>
      <c r="C3" s="356" t="s">
        <v>430</v>
      </c>
      <c r="D3" s="356" t="s">
        <v>431</v>
      </c>
      <c r="E3" s="356" t="s">
        <v>432</v>
      </c>
      <c r="F3" s="356" t="s">
        <v>433</v>
      </c>
      <c r="G3" s="356" t="s">
        <v>434</v>
      </c>
      <c r="H3" s="356" t="s">
        <v>435</v>
      </c>
      <c r="I3" s="356" t="s">
        <v>436</v>
      </c>
      <c r="J3" s="356" t="s">
        <v>437</v>
      </c>
      <c r="K3" s="356" t="s">
        <v>438</v>
      </c>
      <c r="L3" s="357" t="s">
        <v>439</v>
      </c>
    </row>
    <row r="4" spans="1:14" s="362" customFormat="1" ht="15.75" customHeight="1">
      <c r="A4" s="359">
        <v>1</v>
      </c>
      <c r="B4" s="360">
        <v>2</v>
      </c>
      <c r="C4" s="360">
        <v>3</v>
      </c>
      <c r="D4" s="360">
        <v>4</v>
      </c>
      <c r="E4" s="360">
        <v>5</v>
      </c>
      <c r="F4" s="360">
        <v>6</v>
      </c>
      <c r="G4" s="360">
        <v>7</v>
      </c>
      <c r="H4" s="360">
        <v>8</v>
      </c>
      <c r="I4" s="360">
        <v>9</v>
      </c>
      <c r="J4" s="360">
        <v>10</v>
      </c>
      <c r="K4" s="360">
        <v>11</v>
      </c>
      <c r="L4" s="361">
        <v>12</v>
      </c>
    </row>
    <row r="5" spans="1:14" ht="39.950000000000003" customHeight="1">
      <c r="A5" s="363">
        <v>1</v>
      </c>
      <c r="B5" s="364" t="s">
        <v>440</v>
      </c>
      <c r="C5" s="365">
        <v>45057</v>
      </c>
      <c r="D5" s="366" t="s">
        <v>441</v>
      </c>
      <c r="E5" s="367" t="s">
        <v>442</v>
      </c>
      <c r="F5" s="367" t="s">
        <v>443</v>
      </c>
      <c r="G5" s="368">
        <v>568749.13</v>
      </c>
      <c r="H5" s="369" t="s">
        <v>427</v>
      </c>
      <c r="I5" s="370">
        <v>5.99</v>
      </c>
      <c r="J5" s="371" t="s">
        <v>444</v>
      </c>
      <c r="K5" s="372">
        <v>0</v>
      </c>
      <c r="L5" s="373">
        <v>0</v>
      </c>
      <c r="M5" s="374"/>
      <c r="N5" s="375"/>
    </row>
    <row r="6" spans="1:14" ht="39.950000000000003" customHeight="1" thickBot="1">
      <c r="A6" s="376">
        <v>2</v>
      </c>
      <c r="B6" s="377" t="s">
        <v>440</v>
      </c>
      <c r="C6" s="378">
        <v>45057</v>
      </c>
      <c r="D6" s="379" t="s">
        <v>441</v>
      </c>
      <c r="E6" s="380" t="s">
        <v>445</v>
      </c>
      <c r="F6" s="380" t="s">
        <v>443</v>
      </c>
      <c r="G6" s="381">
        <v>568701.79999999993</v>
      </c>
      <c r="H6" s="382" t="s">
        <v>427</v>
      </c>
      <c r="I6" s="383">
        <v>5.99</v>
      </c>
      <c r="J6" s="384" t="s">
        <v>444</v>
      </c>
      <c r="K6" s="385">
        <v>0</v>
      </c>
      <c r="L6" s="386">
        <v>0</v>
      </c>
      <c r="M6" s="374"/>
      <c r="N6" s="375"/>
    </row>
    <row r="7" spans="1:14">
      <c r="K7" s="387"/>
      <c r="L7" s="387"/>
    </row>
    <row r="8" spans="1:14">
      <c r="K8" s="388"/>
      <c r="L8" s="388"/>
    </row>
    <row r="9" spans="1:14">
      <c r="K9" s="389"/>
      <c r="L9" s="389"/>
    </row>
    <row r="10" spans="1:14">
      <c r="L10" s="352"/>
    </row>
    <row r="11" spans="1:14">
      <c r="L11" s="352"/>
    </row>
    <row r="12" spans="1:14">
      <c r="L12" s="352"/>
    </row>
    <row r="13" spans="1:14">
      <c r="K13" s="388"/>
      <c r="L13" s="388"/>
    </row>
    <row r="14" spans="1:14">
      <c r="L14" s="352"/>
    </row>
    <row r="15" spans="1:14">
      <c r="L15" s="352"/>
    </row>
    <row r="16" spans="1:14">
      <c r="K16" s="390"/>
      <c r="L16" s="390"/>
    </row>
    <row r="17" spans="11:12">
      <c r="K17" s="388"/>
      <c r="L17" s="388"/>
    </row>
    <row r="18" spans="11:12">
      <c r="L18" s="352"/>
    </row>
    <row r="19" spans="11:12">
      <c r="L19" s="352"/>
    </row>
    <row r="20" spans="11:12">
      <c r="L20" s="352"/>
    </row>
    <row r="21" spans="11:12">
      <c r="L21" s="352"/>
    </row>
    <row r="22" spans="11:12">
      <c r="L22" s="352"/>
    </row>
    <row r="23" spans="11:12">
      <c r="L23" s="352"/>
    </row>
    <row r="24" spans="11:12">
      <c r="L24" s="352"/>
    </row>
    <row r="25" spans="11:12">
      <c r="L25" s="352"/>
    </row>
    <row r="26" spans="11:12">
      <c r="L26" s="352"/>
    </row>
    <row r="27" spans="11:12">
      <c r="L27" s="352"/>
    </row>
    <row r="28" spans="11:12">
      <c r="L28" s="352"/>
    </row>
    <row r="29" spans="11:12">
      <c r="L29" s="352"/>
    </row>
    <row r="30" spans="11:12">
      <c r="L30" s="352"/>
    </row>
    <row r="31" spans="11:12">
      <c r="L31" s="352"/>
    </row>
    <row r="32" spans="11:12">
      <c r="L32" s="352"/>
    </row>
    <row r="33" spans="12:12">
      <c r="L33" s="352"/>
    </row>
    <row r="34" spans="12:12">
      <c r="L34" s="352"/>
    </row>
    <row r="35" spans="12:12">
      <c r="L35" s="352"/>
    </row>
    <row r="36" spans="12:12">
      <c r="L36" s="352"/>
    </row>
    <row r="37" spans="12:12">
      <c r="L37" s="352"/>
    </row>
    <row r="38" spans="12:12">
      <c r="L38" s="352"/>
    </row>
    <row r="39" spans="12:12">
      <c r="L39" s="352"/>
    </row>
    <row r="40" spans="12:12">
      <c r="L40" s="352"/>
    </row>
    <row r="41" spans="12:12">
      <c r="L41" s="352"/>
    </row>
    <row r="42" spans="12:12">
      <c r="L42" s="352"/>
    </row>
    <row r="43" spans="12:12">
      <c r="L43" s="352"/>
    </row>
    <row r="44" spans="12:12">
      <c r="L44" s="352"/>
    </row>
    <row r="45" spans="12:12">
      <c r="L45" s="352"/>
    </row>
    <row r="46" spans="12:12">
      <c r="L46" s="352"/>
    </row>
  </sheetData>
  <mergeCells count="1">
    <mergeCell ref="A1:L1"/>
  </mergeCells>
  <pageMargins left="0.25" right="0.25" top="0.75" bottom="0.75" header="0.3" footer="0.3"/>
  <pageSetup paperSize="8" scale="9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AC41"/>
  <sheetViews>
    <sheetView zoomScale="90" zoomScaleNormal="90" workbookViewId="0">
      <selection activeCell="I24" sqref="I24"/>
    </sheetView>
  </sheetViews>
  <sheetFormatPr defaultRowHeight="15"/>
  <cols>
    <col min="1" max="1" width="7" style="352" customWidth="1"/>
    <col min="2" max="2" width="26.140625" style="352" customWidth="1"/>
    <col min="3" max="3" width="19" style="352" customWidth="1"/>
    <col min="4" max="4" width="45.140625" style="352" customWidth="1"/>
    <col min="5" max="5" width="21.140625" style="352" customWidth="1"/>
    <col min="6" max="6" width="23.7109375" style="352" bestFit="1" customWidth="1"/>
    <col min="7" max="7" width="25" style="352" hidden="1" customWidth="1"/>
    <col min="8" max="8" width="25" style="352" customWidth="1"/>
    <col min="9" max="9" width="26.140625" style="352" customWidth="1"/>
    <col min="10" max="10" width="22.7109375" style="352" customWidth="1"/>
    <col min="11" max="11" width="19.5703125" style="391" customWidth="1"/>
    <col min="12" max="12" width="16.7109375" style="352" customWidth="1"/>
    <col min="13" max="13" width="17.42578125" style="352" customWidth="1"/>
    <col min="14" max="16" width="15.7109375" style="352" customWidth="1"/>
    <col min="17" max="26" width="15.7109375" style="352" hidden="1" customWidth="1"/>
    <col min="27" max="27" width="28" style="395" customWidth="1"/>
    <col min="28" max="16384" width="9.140625" style="352"/>
  </cols>
  <sheetData>
    <row r="1" spans="1:29" ht="66.75" customHeight="1" thickBot="1">
      <c r="A1" s="392" t="s">
        <v>446</v>
      </c>
      <c r="B1" s="392"/>
      <c r="C1" s="392"/>
      <c r="D1" s="392"/>
      <c r="E1" s="392"/>
      <c r="F1" s="392"/>
      <c r="G1" s="393"/>
      <c r="H1" s="392"/>
      <c r="I1" s="392"/>
      <c r="J1" s="392"/>
      <c r="K1" s="392"/>
      <c r="L1" s="392"/>
      <c r="P1" s="394" t="s">
        <v>427</v>
      </c>
    </row>
    <row r="2" spans="1:29" s="397" customFormat="1" ht="46.5" customHeight="1">
      <c r="A2" s="474" t="s">
        <v>428</v>
      </c>
      <c r="B2" s="476" t="s">
        <v>429</v>
      </c>
      <c r="C2" s="476" t="s">
        <v>447</v>
      </c>
      <c r="D2" s="476" t="s">
        <v>432</v>
      </c>
      <c r="E2" s="476" t="s">
        <v>433</v>
      </c>
      <c r="F2" s="476" t="s">
        <v>435</v>
      </c>
      <c r="G2" s="476" t="s">
        <v>448</v>
      </c>
      <c r="H2" s="476" t="s">
        <v>449</v>
      </c>
      <c r="I2" s="476" t="s">
        <v>450</v>
      </c>
      <c r="J2" s="476" t="s">
        <v>437</v>
      </c>
      <c r="K2" s="476" t="s">
        <v>436</v>
      </c>
      <c r="L2" s="471" t="s">
        <v>451</v>
      </c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3"/>
      <c r="AA2" s="396"/>
      <c r="AB2" s="395"/>
      <c r="AC2" s="395"/>
    </row>
    <row r="3" spans="1:29" s="397" customFormat="1" ht="22.5" customHeight="1">
      <c r="A3" s="475"/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398" t="s">
        <v>452</v>
      </c>
      <c r="M3" s="398" t="s">
        <v>453</v>
      </c>
      <c r="N3" s="398" t="s">
        <v>454</v>
      </c>
      <c r="O3" s="398" t="s">
        <v>455</v>
      </c>
      <c r="P3" s="398" t="s">
        <v>456</v>
      </c>
      <c r="Q3" s="398" t="s">
        <v>457</v>
      </c>
      <c r="R3" s="398" t="s">
        <v>458</v>
      </c>
      <c r="S3" s="398" t="s">
        <v>459</v>
      </c>
      <c r="T3" s="398" t="s">
        <v>460</v>
      </c>
      <c r="U3" s="398" t="s">
        <v>461</v>
      </c>
      <c r="V3" s="398" t="s">
        <v>462</v>
      </c>
      <c r="W3" s="398" t="s">
        <v>463</v>
      </c>
      <c r="X3" s="398" t="s">
        <v>464</v>
      </c>
      <c r="Y3" s="398" t="s">
        <v>465</v>
      </c>
      <c r="Z3" s="399" t="s">
        <v>466</v>
      </c>
      <c r="AA3" s="395"/>
      <c r="AB3" s="395"/>
      <c r="AC3" s="395"/>
    </row>
    <row r="4" spans="1:29" s="362" customFormat="1" ht="15.75" customHeight="1">
      <c r="A4" s="359">
        <v>1</v>
      </c>
      <c r="B4" s="360">
        <v>2</v>
      </c>
      <c r="C4" s="360">
        <v>3</v>
      </c>
      <c r="D4" s="360">
        <v>4</v>
      </c>
      <c r="E4" s="360">
        <v>5</v>
      </c>
      <c r="F4" s="360">
        <v>6</v>
      </c>
      <c r="G4" s="360"/>
      <c r="H4" s="360">
        <v>7</v>
      </c>
      <c r="I4" s="360">
        <v>8</v>
      </c>
      <c r="J4" s="360">
        <v>9</v>
      </c>
      <c r="K4" s="360">
        <v>10</v>
      </c>
      <c r="L4" s="360">
        <v>11</v>
      </c>
      <c r="M4" s="360">
        <v>12</v>
      </c>
      <c r="N4" s="360">
        <v>13</v>
      </c>
      <c r="O4" s="360">
        <v>14</v>
      </c>
      <c r="P4" s="360">
        <v>15</v>
      </c>
      <c r="Q4" s="360">
        <v>16</v>
      </c>
      <c r="R4" s="360">
        <v>17</v>
      </c>
      <c r="S4" s="360">
        <v>18</v>
      </c>
      <c r="T4" s="360">
        <v>19</v>
      </c>
      <c r="U4" s="360">
        <v>20</v>
      </c>
      <c r="V4" s="360">
        <v>21</v>
      </c>
      <c r="W4" s="360">
        <v>22</v>
      </c>
      <c r="X4" s="360">
        <v>23</v>
      </c>
      <c r="Y4" s="360">
        <v>24</v>
      </c>
      <c r="Z4" s="361">
        <v>25</v>
      </c>
      <c r="AA4" s="400"/>
    </row>
    <row r="5" spans="1:29" ht="45">
      <c r="A5" s="401">
        <v>1</v>
      </c>
      <c r="B5" s="367" t="s">
        <v>440</v>
      </c>
      <c r="C5" s="366" t="s">
        <v>441</v>
      </c>
      <c r="D5" s="402" t="s">
        <v>467</v>
      </c>
      <c r="E5" s="403" t="s">
        <v>468</v>
      </c>
      <c r="F5" s="404" t="s">
        <v>469</v>
      </c>
      <c r="G5" s="368">
        <v>198407.2</v>
      </c>
      <c r="H5" s="368">
        <f>G5/7.5345</f>
        <v>26333.160793682393</v>
      </c>
      <c r="I5" s="368">
        <v>0</v>
      </c>
      <c r="J5" s="405" t="s">
        <v>470</v>
      </c>
      <c r="K5" s="406" t="s">
        <v>471</v>
      </c>
      <c r="L5" s="407">
        <f>H5</f>
        <v>26333.160793682393</v>
      </c>
      <c r="M5" s="408"/>
      <c r="N5" s="408"/>
      <c r="O5" s="408"/>
      <c r="P5" s="408"/>
      <c r="Q5" s="409"/>
      <c r="R5" s="409"/>
      <c r="S5" s="409"/>
      <c r="T5" s="409"/>
      <c r="U5" s="409"/>
      <c r="V5" s="409"/>
      <c r="W5" s="409"/>
      <c r="X5" s="409"/>
      <c r="Y5" s="409"/>
      <c r="Z5" s="410"/>
    </row>
    <row r="6" spans="1:29" ht="39.950000000000003" customHeight="1">
      <c r="A6" s="401">
        <v>2</v>
      </c>
      <c r="B6" s="411" t="s">
        <v>440</v>
      </c>
      <c r="C6" s="366" t="s">
        <v>441</v>
      </c>
      <c r="D6" s="402" t="s">
        <v>472</v>
      </c>
      <c r="E6" s="403" t="s">
        <v>473</v>
      </c>
      <c r="F6" s="404" t="s">
        <v>469</v>
      </c>
      <c r="G6" s="412">
        <v>573820.86999999988</v>
      </c>
      <c r="H6" s="368">
        <f t="shared" ref="H6:H9" si="0">G6/7.5345</f>
        <v>76159.117393324021</v>
      </c>
      <c r="I6" s="412">
        <v>30743.64</v>
      </c>
      <c r="J6" s="413" t="s">
        <v>474</v>
      </c>
      <c r="K6" s="403" t="s">
        <v>475</v>
      </c>
      <c r="L6" s="407">
        <f>H6</f>
        <v>76159.117393324021</v>
      </c>
      <c r="M6" s="414"/>
      <c r="N6" s="415"/>
      <c r="O6" s="408"/>
      <c r="P6" s="408"/>
      <c r="Q6" s="409"/>
      <c r="R6" s="409"/>
      <c r="S6" s="409"/>
      <c r="T6" s="409"/>
      <c r="U6" s="409"/>
      <c r="V6" s="409"/>
      <c r="W6" s="409"/>
      <c r="X6" s="409"/>
      <c r="Y6" s="409"/>
      <c r="Z6" s="410"/>
      <c r="AA6" s="375"/>
    </row>
    <row r="7" spans="1:29" ht="45">
      <c r="A7" s="401">
        <v>3</v>
      </c>
      <c r="B7" s="411" t="s">
        <v>440</v>
      </c>
      <c r="C7" s="366" t="s">
        <v>441</v>
      </c>
      <c r="D7" s="402" t="s">
        <v>467</v>
      </c>
      <c r="E7" s="403" t="s">
        <v>468</v>
      </c>
      <c r="F7" s="404" t="s">
        <v>469</v>
      </c>
      <c r="G7" s="416">
        <v>5288802.18</v>
      </c>
      <c r="H7" s="368">
        <f t="shared" si="0"/>
        <v>701944.6784789965</v>
      </c>
      <c r="I7" s="417">
        <v>551402.49</v>
      </c>
      <c r="J7" s="418" t="s">
        <v>476</v>
      </c>
      <c r="K7" s="419">
        <v>3.75</v>
      </c>
      <c r="L7" s="407">
        <v>278164.87225429685</v>
      </c>
      <c r="M7" s="407">
        <v>341288.81279447873</v>
      </c>
      <c r="N7" s="416">
        <v>82490.993430220988</v>
      </c>
      <c r="O7" s="408"/>
      <c r="P7" s="408"/>
      <c r="Q7" s="409"/>
      <c r="R7" s="409"/>
      <c r="S7" s="409"/>
      <c r="T7" s="409"/>
      <c r="U7" s="409"/>
      <c r="V7" s="409"/>
      <c r="W7" s="409"/>
      <c r="X7" s="409"/>
      <c r="Y7" s="409"/>
      <c r="Z7" s="410"/>
      <c r="AA7" s="375"/>
    </row>
    <row r="8" spans="1:29" ht="30">
      <c r="A8" s="401">
        <v>4</v>
      </c>
      <c r="B8" s="411" t="s">
        <v>440</v>
      </c>
      <c r="C8" s="366" t="s">
        <v>441</v>
      </c>
      <c r="D8" s="402" t="s">
        <v>442</v>
      </c>
      <c r="E8" s="403" t="s">
        <v>443</v>
      </c>
      <c r="F8" s="404" t="s">
        <v>427</v>
      </c>
      <c r="G8" s="416">
        <v>0</v>
      </c>
      <c r="H8" s="368">
        <f t="shared" si="0"/>
        <v>0</v>
      </c>
      <c r="I8" s="417">
        <v>568749.13</v>
      </c>
      <c r="J8" s="420" t="s">
        <v>444</v>
      </c>
      <c r="K8" s="406" t="s">
        <v>477</v>
      </c>
      <c r="L8" s="421">
        <v>53036.44</v>
      </c>
      <c r="M8" s="421">
        <v>144235.78</v>
      </c>
      <c r="N8" s="421">
        <v>141687.13999999998</v>
      </c>
      <c r="O8" s="421">
        <v>150411.12</v>
      </c>
      <c r="P8" s="421">
        <v>79378.649999999994</v>
      </c>
      <c r="Q8" s="409"/>
      <c r="R8" s="409"/>
      <c r="S8" s="409"/>
      <c r="T8" s="409"/>
      <c r="U8" s="409"/>
      <c r="V8" s="409"/>
      <c r="W8" s="409"/>
      <c r="X8" s="409"/>
      <c r="Y8" s="409"/>
      <c r="Z8" s="410"/>
      <c r="AA8" s="375"/>
    </row>
    <row r="9" spans="1:29" ht="39.950000000000003" customHeight="1" thickBot="1">
      <c r="A9" s="422">
        <v>5</v>
      </c>
      <c r="B9" s="423" t="s">
        <v>440</v>
      </c>
      <c r="C9" s="379" t="s">
        <v>441</v>
      </c>
      <c r="D9" s="424" t="s">
        <v>445</v>
      </c>
      <c r="E9" s="425" t="s">
        <v>443</v>
      </c>
      <c r="F9" s="426" t="s">
        <v>427</v>
      </c>
      <c r="G9" s="427">
        <v>0</v>
      </c>
      <c r="H9" s="381">
        <f t="shared" si="0"/>
        <v>0</v>
      </c>
      <c r="I9" s="427">
        <v>568701.79999999993</v>
      </c>
      <c r="J9" s="428" t="s">
        <v>444</v>
      </c>
      <c r="K9" s="429" t="s">
        <v>477</v>
      </c>
      <c r="L9" s="430">
        <v>53091.9</v>
      </c>
      <c r="M9" s="430">
        <v>144386.79999999999</v>
      </c>
      <c r="N9" s="430">
        <v>141835.5</v>
      </c>
      <c r="O9" s="430">
        <v>150568.61000000002</v>
      </c>
      <c r="P9" s="430">
        <v>78818.989999999991</v>
      </c>
      <c r="Q9" s="431"/>
      <c r="R9" s="431"/>
      <c r="S9" s="431"/>
      <c r="T9" s="431"/>
      <c r="U9" s="431"/>
      <c r="V9" s="431"/>
      <c r="W9" s="431"/>
      <c r="X9" s="431"/>
      <c r="Y9" s="431"/>
      <c r="Z9" s="432"/>
      <c r="AA9" s="375"/>
    </row>
    <row r="10" spans="1:29">
      <c r="A10" s="352" t="s">
        <v>478</v>
      </c>
      <c r="K10" s="352"/>
    </row>
    <row r="11" spans="1:29">
      <c r="A11" s="352" t="s">
        <v>479</v>
      </c>
      <c r="J11" s="387"/>
      <c r="K11" s="387"/>
    </row>
    <row r="12" spans="1:29">
      <c r="J12" s="388"/>
      <c r="K12" s="388"/>
    </row>
    <row r="13" spans="1:29">
      <c r="K13" s="352"/>
    </row>
    <row r="14" spans="1:29">
      <c r="K14" s="352"/>
    </row>
    <row r="15" spans="1:29">
      <c r="K15" s="352"/>
    </row>
    <row r="16" spans="1:29">
      <c r="K16" s="352"/>
    </row>
    <row r="17" spans="11:11">
      <c r="K17" s="352"/>
    </row>
    <row r="18" spans="11:11">
      <c r="K18" s="352"/>
    </row>
    <row r="19" spans="11:11">
      <c r="K19" s="352"/>
    </row>
    <row r="20" spans="11:11">
      <c r="K20" s="352"/>
    </row>
    <row r="21" spans="11:11">
      <c r="K21" s="352"/>
    </row>
    <row r="22" spans="11:11">
      <c r="K22" s="352"/>
    </row>
    <row r="23" spans="11:11">
      <c r="K23" s="352"/>
    </row>
    <row r="24" spans="11:11">
      <c r="K24" s="352"/>
    </row>
    <row r="25" spans="11:11">
      <c r="K25" s="352"/>
    </row>
    <row r="26" spans="11:11">
      <c r="K26" s="352"/>
    </row>
    <row r="27" spans="11:11">
      <c r="K27" s="352"/>
    </row>
    <row r="28" spans="11:11">
      <c r="K28" s="352"/>
    </row>
    <row r="29" spans="11:11">
      <c r="K29" s="352"/>
    </row>
    <row r="30" spans="11:11">
      <c r="K30" s="352"/>
    </row>
    <row r="31" spans="11:11">
      <c r="K31" s="352"/>
    </row>
    <row r="32" spans="11:11">
      <c r="K32" s="352"/>
    </row>
    <row r="33" spans="11:11">
      <c r="K33" s="352"/>
    </row>
    <row r="34" spans="11:11">
      <c r="K34" s="352"/>
    </row>
    <row r="35" spans="11:11">
      <c r="K35" s="352"/>
    </row>
    <row r="36" spans="11:11">
      <c r="K36" s="352"/>
    </row>
    <row r="37" spans="11:11">
      <c r="K37" s="352"/>
    </row>
    <row r="38" spans="11:11">
      <c r="K38" s="352"/>
    </row>
    <row r="39" spans="11:11">
      <c r="K39" s="352"/>
    </row>
    <row r="40" spans="11:11">
      <c r="K40" s="352"/>
    </row>
    <row r="41" spans="11:11">
      <c r="K41" s="352"/>
    </row>
  </sheetData>
  <mergeCells count="12">
    <mergeCell ref="L2:Z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" right="0.7" top="0.75" bottom="0.75" header="0.3" footer="0.3"/>
  <pageSetup paperSize="8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13</vt:i4>
      </vt:variant>
      <vt:variant>
        <vt:lpstr>Imenovani rasponi</vt:lpstr>
      </vt:variant>
      <vt:variant>
        <vt:i4>4</vt:i4>
      </vt:variant>
    </vt:vector>
  </HeadingPairs>
  <TitlesOfParts>
    <vt:vector size="17" baseType="lpstr">
      <vt:lpstr>SAŽETAK</vt:lpstr>
      <vt:lpstr>Račun prih i rash s izvorima</vt:lpstr>
      <vt:lpstr>Račun pr. i ras.-ek klas. </vt:lpstr>
      <vt:lpstr>Račun pr. i ras.-izvori fin.</vt:lpstr>
      <vt:lpstr>Račun pr. i ras.-funkcij. klas.</vt:lpstr>
      <vt:lpstr>Posebni dio s f</vt:lpstr>
      <vt:lpstr>POSEBNI DIO</vt:lpstr>
      <vt:lpstr>Pregled zaduživanja 2023.</vt:lpstr>
      <vt:lpstr>Pregled obveza </vt:lpstr>
      <vt:lpstr>Račun finan -nemamo</vt:lpstr>
      <vt:lpstr>Račun fin prema izv. - nemamo</vt:lpstr>
      <vt:lpstr>PRIHODI - ne traži se</vt:lpstr>
      <vt:lpstr>RAČUN PRIH I RASH 2 RAZ</vt:lpstr>
      <vt:lpstr>'PRIHODI - ne traži se'!Podrucje_ispisa</vt:lpstr>
      <vt:lpstr>'Račun pr. i ras.-ek klas. '!Podrucje_ispisa</vt:lpstr>
      <vt:lpstr>'RAČUN PRIH I RASH 2 RAZ'!Podrucje_ispisa</vt:lpstr>
      <vt:lpstr>'Račun prih i rash s izvorima'!Podrucje_ispisa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Frater</dc:creator>
  <cp:lastModifiedBy>Zrinka Teskera</cp:lastModifiedBy>
  <cp:lastPrinted>2023-07-25T12:22:22Z</cp:lastPrinted>
  <dcterms:created xsi:type="dcterms:W3CDTF">2022-09-19T14:13:02Z</dcterms:created>
  <dcterms:modified xsi:type="dcterms:W3CDTF">2023-08-22T08:29:25Z</dcterms:modified>
</cp:coreProperties>
</file>